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apoKivenmaa\Downloads\"/>
    </mc:Choice>
  </mc:AlternateContent>
  <xr:revisionPtr revIDLastSave="0" documentId="13_ncr:1_{88803E79-3AA5-4E03-A573-521EC92BBA61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Perustiedot" sheetId="7" r:id="rId1"/>
    <sheet name="TUKIPÄÄTÖS ERITTELY KUSTANNUSAR" sheetId="1" r:id="rId2"/>
    <sheet name="Talkootyösuunnitelma" sheetId="2" r:id="rId3"/>
    <sheet name="Kustannusarvio ja rahoitussuunn" sheetId="3" r:id="rId4"/>
    <sheet name="Rahoitussuunnitelma" sheetId="4" r:id="rId5"/>
    <sheet name="Hintatason selvitykset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uRX/zvmnuQVhuH+5pooJ0Aw//vg=="/>
    </ext>
  </extLst>
</workbook>
</file>

<file path=xl/calcChain.xml><?xml version="1.0" encoding="utf-8"?>
<calcChain xmlns="http://schemas.openxmlformats.org/spreadsheetml/2006/main">
  <c r="C21" i="7" l="1"/>
  <c r="D31" i="7" s="1"/>
  <c r="D26" i="3" s="1"/>
  <c r="C29" i="7"/>
  <c r="B4" i="3"/>
  <c r="A5" i="3"/>
  <c r="F12" i="3"/>
  <c r="D29" i="4" s="1"/>
  <c r="B10" i="2"/>
  <c r="A8" i="2"/>
  <c r="B8" i="2"/>
  <c r="F8" i="3"/>
  <c r="C6" i="3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119" i="5" s="1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92" i="5" s="1"/>
  <c r="I71" i="5"/>
  <c r="I70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67" i="5" s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40" i="5" s="1"/>
  <c r="D18" i="4"/>
  <c r="F6" i="3"/>
  <c r="E6" i="3"/>
  <c r="D6" i="3"/>
  <c r="F5" i="3"/>
  <c r="F43" i="3" s="1"/>
  <c r="D33" i="2"/>
  <c r="F23" i="1" s="1"/>
  <c r="H23" i="1" s="1"/>
  <c r="C33" i="2"/>
  <c r="F32" i="2"/>
  <c r="E32" i="2"/>
  <c r="G32" i="2" s="1"/>
  <c r="F31" i="2"/>
  <c r="E31" i="2"/>
  <c r="G31" i="2" s="1"/>
  <c r="G30" i="2"/>
  <c r="F30" i="2"/>
  <c r="E30" i="2"/>
  <c r="F29" i="2"/>
  <c r="G29" i="2" s="1"/>
  <c r="E29" i="2"/>
  <c r="F28" i="2"/>
  <c r="E28" i="2"/>
  <c r="G28" i="2" s="1"/>
  <c r="F27" i="2"/>
  <c r="E27" i="2"/>
  <c r="G27" i="2" s="1"/>
  <c r="G26" i="2"/>
  <c r="F26" i="2"/>
  <c r="E26" i="2"/>
  <c r="F25" i="2"/>
  <c r="E25" i="2"/>
  <c r="G25" i="2" s="1"/>
  <c r="F24" i="2"/>
  <c r="E24" i="2"/>
  <c r="G24" i="2" s="1"/>
  <c r="F23" i="2"/>
  <c r="E23" i="2"/>
  <c r="G23" i="2" s="1"/>
  <c r="G22" i="2"/>
  <c r="F22" i="2"/>
  <c r="E22" i="2"/>
  <c r="F21" i="2"/>
  <c r="E21" i="2"/>
  <c r="G21" i="2" s="1"/>
  <c r="F20" i="2"/>
  <c r="E20" i="2"/>
  <c r="G20" i="2" s="1"/>
  <c r="F19" i="2"/>
  <c r="E19" i="2"/>
  <c r="G19" i="2" s="1"/>
  <c r="G18" i="2"/>
  <c r="F18" i="2"/>
  <c r="E18" i="2"/>
  <c r="F17" i="2"/>
  <c r="E17" i="2"/>
  <c r="G17" i="2" s="1"/>
  <c r="F16" i="2"/>
  <c r="E16" i="2"/>
  <c r="G16" i="2" s="1"/>
  <c r="F15" i="2"/>
  <c r="E15" i="2"/>
  <c r="G15" i="2" s="1"/>
  <c r="F14" i="2"/>
  <c r="E14" i="2"/>
  <c r="G14" i="2" s="1"/>
  <c r="F13" i="2"/>
  <c r="F33" i="2" s="1"/>
  <c r="C22" i="1" s="1"/>
  <c r="E13" i="2"/>
  <c r="E33" i="2" s="1"/>
  <c r="C18" i="1"/>
  <c r="C16" i="1"/>
  <c r="E5" i="3" s="1"/>
  <c r="E43" i="3" s="1"/>
  <c r="C8" i="1"/>
  <c r="D5" i="3" s="1"/>
  <c r="C4" i="1"/>
  <c r="C5" i="3" s="1"/>
  <c r="B43" i="3" l="1"/>
  <c r="C21" i="1"/>
  <c r="E21" i="1" s="1"/>
  <c r="G34" i="2"/>
  <c r="C43" i="3"/>
  <c r="C7" i="3"/>
  <c r="D25" i="4" s="1"/>
  <c r="F22" i="1"/>
  <c r="D43" i="3"/>
  <c r="C8" i="3"/>
  <c r="G13" i="2"/>
  <c r="G33" i="2" s="1"/>
  <c r="C20" i="1" s="1"/>
  <c r="G5" i="3" s="1"/>
  <c r="H5" i="3" s="1"/>
  <c r="C23" i="1" l="1"/>
  <c r="D23" i="1" s="1"/>
  <c r="G50" i="3"/>
  <c r="H50" i="3" s="1"/>
  <c r="G48" i="3"/>
  <c r="H48" i="3" s="1"/>
  <c r="G46" i="3"/>
  <c r="H46" i="3" s="1"/>
  <c r="G49" i="3"/>
  <c r="H49" i="3" s="1"/>
  <c r="G47" i="3"/>
  <c r="H47" i="3" s="1"/>
  <c r="G45" i="3"/>
  <c r="H45" i="3" s="1"/>
  <c r="D27" i="4"/>
  <c r="C15" i="3"/>
  <c r="H34" i="2"/>
  <c r="I5" i="3"/>
  <c r="D26" i="4"/>
  <c r="D8" i="4" s="1"/>
  <c r="D15" i="3"/>
  <c r="G43" i="3"/>
  <c r="H43" i="3" s="1"/>
  <c r="D2" i="3"/>
  <c r="K43" i="3" l="1"/>
  <c r="M43" i="3" s="1"/>
  <c r="L43" i="3"/>
  <c r="D5" i="4"/>
  <c r="D9" i="4" s="1"/>
  <c r="E6" i="4"/>
  <c r="I6" i="4" s="1"/>
  <c r="J6" i="4" s="1"/>
  <c r="J49" i="3"/>
  <c r="L49" i="3"/>
  <c r="K49" i="3"/>
  <c r="M49" i="3" s="1"/>
  <c r="J43" i="3"/>
  <c r="K12" i="3"/>
  <c r="J45" i="3"/>
  <c r="L45" i="3"/>
  <c r="K45" i="3"/>
  <c r="M45" i="3" s="1"/>
  <c r="L48" i="3"/>
  <c r="K48" i="3"/>
  <c r="M48" i="3" s="1"/>
  <c r="J48" i="3"/>
  <c r="L46" i="3"/>
  <c r="K46" i="3"/>
  <c r="M46" i="3" s="1"/>
  <c r="J46" i="3"/>
  <c r="G6" i="3"/>
  <c r="E15" i="3"/>
  <c r="J47" i="3"/>
  <c r="L47" i="3"/>
  <c r="K47" i="3"/>
  <c r="M47" i="3" s="1"/>
  <c r="L50" i="3"/>
  <c r="K50" i="3"/>
  <c r="M50" i="3" s="1"/>
  <c r="J50" i="3"/>
  <c r="F15" i="3" l="1"/>
  <c r="G15" i="3" s="1"/>
  <c r="H15" i="3" s="1"/>
  <c r="E16" i="3"/>
  <c r="E27" i="3" s="1"/>
  <c r="F27" i="3" s="1"/>
  <c r="D10" i="4"/>
  <c r="D21" i="4" s="1"/>
  <c r="D7" i="4"/>
  <c r="E7" i="4" s="1"/>
  <c r="E26" i="4"/>
  <c r="E9" i="4"/>
  <c r="E18" i="3"/>
  <c r="D19" i="3"/>
  <c r="D9" i="3"/>
  <c r="H6" i="3"/>
  <c r="I6" i="3" s="1"/>
  <c r="J6" i="3" s="1"/>
  <c r="H8" i="3"/>
  <c r="D12" i="4"/>
  <c r="E5" i="4"/>
  <c r="C16" i="3"/>
  <c r="D19" i="4"/>
  <c r="D16" i="4"/>
  <c r="D17" i="4" s="1"/>
  <c r="K13" i="3" l="1"/>
  <c r="E8" i="4"/>
  <c r="D28" i="4"/>
  <c r="D11" i="4"/>
  <c r="G5" i="4"/>
  <c r="I12" i="3"/>
  <c r="D14" i="4"/>
  <c r="D15" i="4" s="1"/>
  <c r="F17" i="4" s="1"/>
  <c r="D13" i="4"/>
  <c r="E15" i="4" s="1"/>
  <c r="C19" i="3"/>
  <c r="E19" i="3" l="1"/>
  <c r="F19" i="3" s="1"/>
  <c r="G19" i="3" s="1"/>
  <c r="H19" i="3" s="1"/>
  <c r="D20" i="4"/>
  <c r="F19" i="4"/>
  <c r="D22" i="4" l="1"/>
  <c r="D23" i="4" s="1"/>
  <c r="E20" i="4" l="1"/>
  <c r="F20" i="4" s="1"/>
</calcChain>
</file>

<file path=xl/sharedStrings.xml><?xml version="1.0" encoding="utf-8"?>
<sst xmlns="http://schemas.openxmlformats.org/spreadsheetml/2006/main" count="238" uniqueCount="150">
  <si>
    <t>Yhdistyksen nimi</t>
  </si>
  <si>
    <t>Yhdistys X ry</t>
  </si>
  <si>
    <t>y-tunnus</t>
  </si>
  <si>
    <t>y-tunnus tähän</t>
  </si>
  <si>
    <t>Hankkeen nimi</t>
  </si>
  <si>
    <t>Hankkeen nimi tähän</t>
  </si>
  <si>
    <t>Hankkeen tukiprosentti</t>
  </si>
  <si>
    <t>Hankkeen toteutusaika</t>
  </si>
  <si>
    <t>Aloituspäivämäärä</t>
  </si>
  <si>
    <t>Lopetuspäivämäärä</t>
  </si>
  <si>
    <t>Hakijan arvioidut tulot hankkeen toteutusajalta</t>
  </si>
  <si>
    <t>1.</t>
  </si>
  <si>
    <t>€</t>
  </si>
  <si>
    <t>tilaisuusvuokrat</t>
  </si>
  <si>
    <t>Mitä?</t>
  </si>
  <si>
    <t>2.</t>
  </si>
  <si>
    <t>harrasteryhmät</t>
  </si>
  <si>
    <t>3.</t>
  </si>
  <si>
    <t>4.</t>
  </si>
  <si>
    <t>5.</t>
  </si>
  <si>
    <t>Yht.</t>
  </si>
  <si>
    <t>Hakijan arvioidut menot hankkeen toteutusajalta</t>
  </si>
  <si>
    <t>sähkömaksut</t>
  </si>
  <si>
    <t>vesimaksut</t>
  </si>
  <si>
    <t>tienhoitomaksut</t>
  </si>
  <si>
    <t>yht.</t>
  </si>
  <si>
    <t>TULOT - MENOT</t>
  </si>
  <si>
    <t>Yhteensä</t>
  </si>
  <si>
    <t>Erittely</t>
  </si>
  <si>
    <t>Selite</t>
  </si>
  <si>
    <t>Koneet ja laitteet</t>
  </si>
  <si>
    <t>väline 1</t>
  </si>
  <si>
    <t>3 tarjousta liitteeksi</t>
  </si>
  <si>
    <t>10 kpl hankintoja 1</t>
  </si>
  <si>
    <t>Rakentaminen</t>
  </si>
  <si>
    <t>asia 1</t>
  </si>
  <si>
    <t>asiakokonaisuus 2</t>
  </si>
  <si>
    <t>3 kpl</t>
  </si>
  <si>
    <r>
      <rPr>
        <sz val="14"/>
        <color theme="1"/>
        <rFont val="Arial"/>
        <family val="2"/>
      </rPr>
      <t xml:space="preserve">yritys x, </t>
    </r>
    <r>
      <rPr>
        <u/>
        <sz val="14"/>
        <color theme="1"/>
        <rFont val="Arial"/>
        <family val="2"/>
      </rPr>
      <t>yritys y,</t>
    </r>
    <r>
      <rPr>
        <sz val="14"/>
        <color theme="1"/>
        <rFont val="Arial"/>
        <family val="2"/>
      </rPr>
      <t xml:space="preserve"> yritys z</t>
    </r>
  </si>
  <si>
    <t>Erittely 
esim. ostoskori kaupan nettisivuilta</t>
  </si>
  <si>
    <t>1 kpl</t>
  </si>
  <si>
    <t>mitä hankitaan eritellysti</t>
  </si>
  <si>
    <t>Rakennuksen hankinta</t>
  </si>
  <si>
    <t>Aineettomat investoinnit</t>
  </si>
  <si>
    <t>Talkoot</t>
  </si>
  <si>
    <t>Henkilötyötunnit 20 € /h</t>
  </si>
  <si>
    <t>Konetyötunnit 60 € / h 
(40 € + 20 € )</t>
  </si>
  <si>
    <t>Henkilötyökustannukset €</t>
  </si>
  <si>
    <t>Konetyökustannukset €</t>
  </si>
  <si>
    <t>Tarkiste talkoille</t>
  </si>
  <si>
    <t>tarkiste konetyölle</t>
  </si>
  <si>
    <t>ARVIO VASTIKKEETTOMAN TYÖN LAADUSTA JA MÄÄRÄSTÄ</t>
  </si>
  <si>
    <t>1.1 Hakijan nimi</t>
  </si>
  <si>
    <t>1.2 Y-tunnus / yhdistyksen rekisteröintinumero</t>
  </si>
  <si>
    <t>1.3 Hankkeen nimi</t>
  </si>
  <si>
    <t xml:space="preserve">VUOSI </t>
  </si>
  <si>
    <t>Ajankohta (kk/v)</t>
  </si>
  <si>
    <t>Selvitys tehtävästä työstä</t>
  </si>
  <si>
    <t>Henkilötyötuntimäärä
(20 €)</t>
  </si>
  <si>
    <t>Konetyötuntimäärä 
(60 €)</t>
  </si>
  <si>
    <t>Henkilötyön arvo</t>
  </si>
  <si>
    <t>Konetyön arvo</t>
  </si>
  <si>
    <t>Summa (euroa)</t>
  </si>
  <si>
    <t>esim kuistin rakennus 5 hlöä x 6 h x 3 päivää</t>
  </si>
  <si>
    <t>esim. eteisen seinän rakentaminen 5 hlöä x 6 h x 3 päivää</t>
  </si>
  <si>
    <t>tarkiste</t>
  </si>
  <si>
    <t xml:space="preserve">
KUSTANNUSARVIO
</t>
  </si>
  <si>
    <t>Talkoot+rakentaminen</t>
  </si>
  <si>
    <t>Hankkeen 
toteuttaja</t>
  </si>
  <si>
    <t>Koneet ja 
laitteet</t>
  </si>
  <si>
    <t>Rakennuksen
hankinta</t>
  </si>
  <si>
    <t>Aineettomat
Investoinnit</t>
  </si>
  <si>
    <t>Tukipäätöksen hyväksytyt talkoot</t>
  </si>
  <si>
    <t>TUKIPÄÄTÖS</t>
  </si>
  <si>
    <t>Maksuhakemus</t>
  </si>
  <si>
    <t>Kuitilliset kustannukset</t>
  </si>
  <si>
    <t>haetut talkoot</t>
  </si>
  <si>
    <t>ylijäävät talkoot</t>
  </si>
  <si>
    <t>Talkoot+ rakent</t>
  </si>
  <si>
    <t>RAHOITUSSUUNNITELMA</t>
  </si>
  <si>
    <t>Leader-tuki %</t>
  </si>
  <si>
    <t>Nettotuki %</t>
  </si>
  <si>
    <t>Tarkiste</t>
  </si>
  <si>
    <t xml:space="preserve">Julkinen tuki </t>
  </si>
  <si>
    <t>Oma raha
raha</t>
  </si>
  <si>
    <t>Kokonaisrahoitus</t>
  </si>
  <si>
    <t>Talkoiden % osuus
yksityisestä</t>
  </si>
  <si>
    <t>Leader-tuki</t>
  </si>
  <si>
    <t>Yksityinen raha</t>
  </si>
  <si>
    <t>Sponsorit</t>
  </si>
  <si>
    <t>oma raha</t>
  </si>
  <si>
    <t>Maksuhakemus tukipäätöksen mukaisilla talkoilla</t>
  </si>
  <si>
    <t>Hakijan tulot hankkeen toteutusajalta</t>
  </si>
  <si>
    <t>Yksityinen raha tulojen jälkeen</t>
  </si>
  <si>
    <t>Hankkeen budjetti</t>
  </si>
  <si>
    <t>maksimitalkoot %</t>
  </si>
  <si>
    <t>nettotuki %</t>
  </si>
  <si>
    <t>yksityisen rahan määrä</t>
  </si>
  <si>
    <t>Tuki €</t>
  </si>
  <si>
    <t>Yksityisen rahan %- osuus kustannuksista</t>
  </si>
  <si>
    <t>tuki %</t>
  </si>
  <si>
    <t>Talkookatto</t>
  </si>
  <si>
    <t>yhteensä</t>
  </si>
  <si>
    <t>Yksityisen rahan määrä</t>
  </si>
  <si>
    <t>Hakija</t>
  </si>
  <si>
    <t xml:space="preserve">LEADER-tuki </t>
  </si>
  <si>
    <t>Leader-osuus</t>
  </si>
  <si>
    <t>Leader-tuki, jotta kunnan suoralla rahoituksella tukiprosentti aiottu</t>
  </si>
  <si>
    <t>Kunnan suora rahoitus hankkeeseen</t>
  </si>
  <si>
    <t>Muu julkinen osuus</t>
  </si>
  <si>
    <t>Yksityinen rahallinen osuus</t>
  </si>
  <si>
    <t>Yksityinen talkootyö</t>
  </si>
  <si>
    <t>Talkoiden % osuus (alle 75 %)</t>
  </si>
  <si>
    <t>Yksityinen yhteensä</t>
  </si>
  <si>
    <t>EU osuus 43 %</t>
  </si>
  <si>
    <t xml:space="preserve">EU % </t>
  </si>
  <si>
    <t>Valtio osuus</t>
  </si>
  <si>
    <t xml:space="preserve">Valtion % </t>
  </si>
  <si>
    <t>Kuntaraha 20 %</t>
  </si>
  <si>
    <t>Kunnan %</t>
  </si>
  <si>
    <t>Tarkiste julkisen tuen osuuksille</t>
  </si>
  <si>
    <t>Kunnan suora %</t>
  </si>
  <si>
    <t>Yhteensä julkinen tuki/raha</t>
  </si>
  <si>
    <t>HANKE KOKONAISKUSTANNUKSET</t>
  </si>
  <si>
    <t>Talkoiden osuus</t>
  </si>
  <si>
    <t>Yksityinen rahoitus, oma raha</t>
  </si>
  <si>
    <t>TUKIPROSENTTI</t>
  </si>
  <si>
    <t>Hintatason selvittäminen ja kilpailuttaminen Leader-hankkeissa</t>
  </si>
  <si>
    <t>Hankintoja tehtäessä on aina selvitettävä kustannusten kohtuullisuus eli yleinen hintataso.</t>
  </si>
  <si>
    <t>Selvittäminen voidaan tehdä:</t>
  </si>
  <si>
    <t>Julkisten hankintojen viitekustannuksilla</t>
  </si>
  <si>
    <t>Nettikaupoissa esim ostoskorin tekeminen hankittavilla tuotteilla (kuvankaappaus)</t>
  </si>
  <si>
    <t>Sähköpostitarjouksella</t>
  </si>
  <si>
    <t>Yli 3000 € arvoisissa hankinnoissa on selvitettävä alueen hintataso puhelimitse, sähköpostitse, internetistä tai tarjouspyynnöin ja hintatason selvitys dokumentoitava valintaperusteineen kirjallisesti.</t>
  </si>
  <si>
    <t>Yli 60 000€:n hankinnat on kilpailutettava Hilmassa.</t>
  </si>
  <si>
    <t>Kone- ja laitehankinnat</t>
  </si>
  <si>
    <t>MITÄ</t>
  </si>
  <si>
    <t>Tarjous 1</t>
  </si>
  <si>
    <t>Hinta 1</t>
  </si>
  <si>
    <t>Tarjous 2</t>
  </si>
  <si>
    <t>Hinta 2</t>
  </si>
  <si>
    <t>Tarjous 3</t>
  </si>
  <si>
    <t>Hinta 3</t>
  </si>
  <si>
    <t>Valittu hinta</t>
  </si>
  <si>
    <t>Hirsiveistokone</t>
  </si>
  <si>
    <t>Pekka Oy</t>
  </si>
  <si>
    <t>Sirpa Oy</t>
  </si>
  <si>
    <t>Kaino Oy</t>
  </si>
  <si>
    <t>WC huussi</t>
  </si>
  <si>
    <t>Kuvankäsittelysofta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</si>
</sst>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"/>
    <numFmt numFmtId="165" formatCode="#,##0.00\ [$€-1]"/>
    <numFmt numFmtId="166" formatCode="0.000%"/>
    <numFmt numFmtId="167" formatCode="0.00000000000%"/>
    <numFmt numFmtId="168" formatCode="0.00000000%"/>
    <numFmt numFmtId="169" formatCode="0.00000%"/>
    <numFmt numFmtId="170" formatCode="#,##0.00\ &quot;€&quot;"/>
  </numFmts>
  <fonts count="55">
    <font>
      <sz val="10"/>
      <color rgb="FF000000"/>
      <name val="Calibri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rgb="FFFF0000"/>
      <name val="Arial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3"/>
      <color theme="1"/>
      <name val="Calibri"/>
      <family val="2"/>
    </font>
    <font>
      <sz val="13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theme="1"/>
      <name val="Arial"/>
      <family val="2"/>
    </font>
    <font>
      <b/>
      <sz val="15"/>
      <color rgb="FF000000"/>
      <name val="Arial"/>
      <family val="2"/>
    </font>
    <font>
      <sz val="15"/>
      <color rgb="FF000000"/>
      <name val="Arial"/>
      <family val="2"/>
    </font>
    <font>
      <sz val="15"/>
      <color rgb="FFB7B7B7"/>
      <name val="Arial"/>
      <family val="2"/>
    </font>
    <font>
      <sz val="15"/>
      <color rgb="FFB7B7B7"/>
      <name val="Calibri"/>
      <family val="2"/>
    </font>
    <font>
      <sz val="15"/>
      <color rgb="FF000000"/>
      <name val="Inconsolata"/>
    </font>
    <font>
      <sz val="10"/>
      <name val="Calibri"/>
      <family val="2"/>
    </font>
    <font>
      <sz val="15"/>
      <color rgb="FFF3F3F3"/>
      <name val="Arial"/>
      <family val="2"/>
    </font>
    <font>
      <b/>
      <sz val="15"/>
      <color rgb="FF999999"/>
      <name val="Arial"/>
      <family val="2"/>
    </font>
    <font>
      <sz val="15"/>
      <color rgb="FF999999"/>
      <name val="Arial"/>
      <family val="2"/>
    </font>
    <font>
      <sz val="15"/>
      <color rgb="FF000000"/>
      <name val="Calibri"/>
      <family val="2"/>
    </font>
    <font>
      <sz val="1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rgb="FFEFEFEF"/>
      <name val="Calibri"/>
      <family val="2"/>
    </font>
    <font>
      <sz val="10"/>
      <color rgb="FFB7B7B7"/>
      <name val="Calibri"/>
      <family val="2"/>
    </font>
    <font>
      <b/>
      <sz val="18"/>
      <color theme="1"/>
      <name val="Calibri"/>
      <family val="2"/>
    </font>
    <font>
      <u/>
      <sz val="14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999999"/>
      <name val="Arial"/>
      <family val="2"/>
    </font>
    <font>
      <sz val="12"/>
      <color rgb="FF999999"/>
      <name val="Arial"/>
      <family val="2"/>
    </font>
    <font>
      <sz val="12"/>
      <color theme="0" tint="-0.499984740745262"/>
      <name val="Arial"/>
      <family val="2"/>
    </font>
    <font>
      <sz val="15"/>
      <color theme="0" tint="-0.499984740745262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7" fillId="0" borderId="0" applyFont="0" applyFill="0" applyBorder="0" applyAlignment="0" applyProtection="0"/>
    <xf numFmtId="44" fontId="41" fillId="0" borderId="0" applyFont="0" applyFill="0" applyBorder="0" applyAlignment="0" applyProtection="0"/>
  </cellStyleXfs>
  <cellXfs count="369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1" fillId="4" borderId="5" xfId="0" applyFont="1" applyFill="1" applyBorder="1"/>
    <xf numFmtId="0" fontId="1" fillId="3" borderId="5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7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3" borderId="5" xfId="0" applyFont="1" applyFill="1" applyBorder="1" applyAlignment="1">
      <alignment wrapText="1"/>
    </xf>
    <xf numFmtId="0" fontId="7" fillId="0" borderId="0" xfId="0" applyFont="1"/>
    <xf numFmtId="0" fontId="2" fillId="3" borderId="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164" fontId="2" fillId="6" borderId="5" xfId="0" applyNumberFormat="1" applyFont="1" applyFill="1" applyBorder="1"/>
    <xf numFmtId="0" fontId="1" fillId="6" borderId="5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164" fontId="4" fillId="7" borderId="12" xfId="0" applyNumberFormat="1" applyFont="1" applyFill="1" applyBorder="1"/>
    <xf numFmtId="0" fontId="4" fillId="7" borderId="13" xfId="0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9" fillId="0" borderId="18" xfId="0" applyFont="1" applyBorder="1"/>
    <xf numFmtId="0" fontId="11" fillId="0" borderId="14" xfId="0" applyFont="1" applyBorder="1"/>
    <xf numFmtId="0" fontId="11" fillId="0" borderId="14" xfId="0" applyFont="1" applyBorder="1" applyAlignment="1">
      <alignment horizontal="right"/>
    </xf>
    <xf numFmtId="0" fontId="9" fillId="0" borderId="19" xfId="0" applyFont="1" applyBorder="1"/>
    <xf numFmtId="0" fontId="10" fillId="6" borderId="17" xfId="0" applyFont="1" applyFill="1" applyBorder="1"/>
    <xf numFmtId="0" fontId="10" fillId="6" borderId="18" xfId="0" applyFont="1" applyFill="1" applyBorder="1"/>
    <xf numFmtId="0" fontId="10" fillId="8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2" fillId="6" borderId="17" xfId="0" applyFont="1" applyFill="1" applyBorder="1"/>
    <xf numFmtId="0" fontId="12" fillId="6" borderId="18" xfId="0" applyFont="1" applyFill="1" applyBorder="1" applyAlignment="1">
      <alignment wrapText="1"/>
    </xf>
    <xf numFmtId="0" fontId="12" fillId="8" borderId="18" xfId="0" applyFont="1" applyFill="1" applyBorder="1"/>
    <xf numFmtId="164" fontId="13" fillId="0" borderId="18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64" fontId="13" fillId="0" borderId="20" xfId="0" applyNumberFormat="1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9" fillId="6" borderId="17" xfId="0" applyFont="1" applyFill="1" applyBorder="1"/>
    <xf numFmtId="0" fontId="9" fillId="6" borderId="18" xfId="0" applyFont="1" applyFill="1" applyBorder="1" applyAlignment="1">
      <alignment wrapText="1"/>
    </xf>
    <xf numFmtId="0" fontId="9" fillId="8" borderId="18" xfId="0" applyFont="1" applyFill="1" applyBorder="1"/>
    <xf numFmtId="0" fontId="14" fillId="0" borderId="18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4" fillId="6" borderId="18" xfId="0" applyFont="1" applyFill="1" applyBorder="1" applyAlignment="1">
      <alignment wrapText="1"/>
    </xf>
    <xf numFmtId="0" fontId="9" fillId="6" borderId="21" xfId="0" applyFont="1" applyFill="1" applyBorder="1"/>
    <xf numFmtId="0" fontId="9" fillId="6" borderId="22" xfId="0" applyFont="1" applyFill="1" applyBorder="1" applyAlignment="1">
      <alignment wrapText="1"/>
    </xf>
    <xf numFmtId="0" fontId="9" fillId="8" borderId="22" xfId="0" applyFont="1" applyFill="1" applyBorder="1"/>
    <xf numFmtId="0" fontId="14" fillId="0" borderId="22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10" fillId="4" borderId="24" xfId="0" applyFont="1" applyFill="1" applyBorder="1"/>
    <xf numFmtId="0" fontId="9" fillId="4" borderId="22" xfId="0" applyFont="1" applyFill="1" applyBorder="1"/>
    <xf numFmtId="164" fontId="14" fillId="4" borderId="22" xfId="0" applyNumberFormat="1" applyFont="1" applyFill="1" applyBorder="1" applyAlignment="1">
      <alignment horizontal="right"/>
    </xf>
    <xf numFmtId="0" fontId="14" fillId="4" borderId="22" xfId="0" applyFont="1" applyFill="1" applyBorder="1" applyAlignment="1">
      <alignment horizontal="right"/>
    </xf>
    <xf numFmtId="164" fontId="14" fillId="4" borderId="23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9" borderId="0" xfId="0" applyFont="1" applyFill="1"/>
    <xf numFmtId="0" fontId="11" fillId="9" borderId="0" xfId="0" applyFont="1" applyFill="1"/>
    <xf numFmtId="0" fontId="11" fillId="9" borderId="0" xfId="0" applyFont="1" applyFill="1" applyAlignment="1">
      <alignment horizontal="right"/>
    </xf>
    <xf numFmtId="0" fontId="10" fillId="9" borderId="0" xfId="0" applyFont="1" applyFill="1"/>
    <xf numFmtId="0" fontId="10" fillId="9" borderId="0" xfId="0" applyFont="1" applyFill="1" applyAlignment="1">
      <alignment horizontal="center"/>
    </xf>
    <xf numFmtId="0" fontId="10" fillId="9" borderId="0" xfId="0" applyFont="1" applyFill="1" applyAlignment="1">
      <alignment horizontal="center" wrapText="1"/>
    </xf>
    <xf numFmtId="0" fontId="9" fillId="9" borderId="0" xfId="0" applyFont="1" applyFill="1" applyAlignment="1">
      <alignment horizontal="right"/>
    </xf>
    <xf numFmtId="0" fontId="14" fillId="9" borderId="0" xfId="0" applyFont="1" applyFill="1" applyAlignment="1">
      <alignment horizontal="right"/>
    </xf>
    <xf numFmtId="0" fontId="2" fillId="0" borderId="0" xfId="0" applyFont="1"/>
    <xf numFmtId="0" fontId="15" fillId="0" borderId="14" xfId="0" applyFont="1" applyBorder="1"/>
    <xf numFmtId="0" fontId="15" fillId="0" borderId="14" xfId="0" applyFont="1" applyBorder="1" applyAlignment="1">
      <alignment wrapText="1"/>
    </xf>
    <xf numFmtId="165" fontId="17" fillId="4" borderId="26" xfId="0" applyNumberFormat="1" applyFont="1" applyFill="1" applyBorder="1"/>
    <xf numFmtId="0" fontId="17" fillId="4" borderId="0" xfId="0" applyFont="1" applyFill="1"/>
    <xf numFmtId="0" fontId="17" fillId="0" borderId="0" xfId="0" applyFont="1"/>
    <xf numFmtId="0" fontId="18" fillId="4" borderId="0" xfId="0" applyFont="1" applyFill="1"/>
    <xf numFmtId="165" fontId="17" fillId="4" borderId="13" xfId="0" applyNumberFormat="1" applyFont="1" applyFill="1" applyBorder="1"/>
    <xf numFmtId="10" fontId="19" fillId="4" borderId="0" xfId="0" applyNumberFormat="1" applyFont="1" applyFill="1"/>
    <xf numFmtId="10" fontId="20" fillId="3" borderId="0" xfId="0" applyNumberFormat="1" applyFont="1" applyFill="1"/>
    <xf numFmtId="0" fontId="17" fillId="3" borderId="0" xfId="0" applyFont="1" applyFill="1"/>
    <xf numFmtId="0" fontId="3" fillId="0" borderId="0" xfId="0" applyFont="1"/>
    <xf numFmtId="2" fontId="17" fillId="0" borderId="0" xfId="0" applyNumberFormat="1" applyFont="1"/>
    <xf numFmtId="2" fontId="3" fillId="0" borderId="0" xfId="0" applyNumberFormat="1" applyFont="1"/>
    <xf numFmtId="166" fontId="17" fillId="6" borderId="26" xfId="0" applyNumberFormat="1" applyFont="1" applyFill="1" applyBorder="1"/>
    <xf numFmtId="0" fontId="17" fillId="6" borderId="27" xfId="0" applyFont="1" applyFill="1" applyBorder="1"/>
    <xf numFmtId="2" fontId="17" fillId="3" borderId="12" xfId="0" applyNumberFormat="1" applyFont="1" applyFill="1" applyBorder="1"/>
    <xf numFmtId="166" fontId="17" fillId="3" borderId="12" xfId="0" applyNumberFormat="1" applyFont="1" applyFill="1" applyBorder="1"/>
    <xf numFmtId="0" fontId="25" fillId="3" borderId="0" xfId="0" applyFont="1" applyFill="1"/>
    <xf numFmtId="0" fontId="26" fillId="0" borderId="0" xfId="0" applyFont="1"/>
    <xf numFmtId="0" fontId="27" fillId="0" borderId="0" xfId="0" applyFont="1"/>
    <xf numFmtId="0" fontId="28" fillId="12" borderId="13" xfId="0" applyFont="1" applyFill="1" applyBorder="1" applyAlignment="1">
      <alignment horizontal="center"/>
    </xf>
    <xf numFmtId="0" fontId="29" fillId="12" borderId="12" xfId="0" applyFont="1" applyFill="1" applyBorder="1" applyAlignment="1">
      <alignment horizontal="center"/>
    </xf>
    <xf numFmtId="0" fontId="28" fillId="12" borderId="29" xfId="0" applyFont="1" applyFill="1" applyBorder="1" applyAlignment="1">
      <alignment horizontal="center"/>
    </xf>
    <xf numFmtId="0" fontId="29" fillId="12" borderId="13" xfId="0" applyFont="1" applyFill="1" applyBorder="1" applyAlignment="1">
      <alignment horizontal="center"/>
    </xf>
    <xf numFmtId="9" fontId="28" fillId="12" borderId="17" xfId="0" applyNumberFormat="1" applyFont="1" applyFill="1" applyBorder="1" applyAlignment="1">
      <alignment horizontal="center"/>
    </xf>
    <xf numFmtId="165" fontId="30" fillId="12" borderId="30" xfId="0" applyNumberFormat="1" applyFont="1" applyFill="1" applyBorder="1" applyAlignment="1">
      <alignment horizontal="center"/>
    </xf>
    <xf numFmtId="165" fontId="30" fillId="12" borderId="18" xfId="0" applyNumberFormat="1" applyFont="1" applyFill="1" applyBorder="1" applyAlignment="1">
      <alignment horizontal="center"/>
    </xf>
    <xf numFmtId="0" fontId="30" fillId="12" borderId="18" xfId="0" applyFont="1" applyFill="1" applyBorder="1"/>
    <xf numFmtId="10" fontId="30" fillId="12" borderId="17" xfId="0" applyNumberFormat="1" applyFont="1" applyFill="1" applyBorder="1"/>
    <xf numFmtId="165" fontId="30" fillId="12" borderId="15" xfId="0" applyNumberFormat="1" applyFont="1" applyFill="1" applyBorder="1"/>
    <xf numFmtId="0" fontId="30" fillId="0" borderId="13" xfId="0" applyFont="1" applyBorder="1" applyAlignment="1">
      <alignment horizontal="center"/>
    </xf>
    <xf numFmtId="165" fontId="30" fillId="0" borderId="32" xfId="0" applyNumberFormat="1" applyFont="1" applyBorder="1" applyAlignment="1">
      <alignment horizontal="center"/>
    </xf>
    <xf numFmtId="0" fontId="30" fillId="10" borderId="13" xfId="0" applyFont="1" applyFill="1" applyBorder="1" applyAlignment="1">
      <alignment horizontal="center"/>
    </xf>
    <xf numFmtId="9" fontId="30" fillId="0" borderId="15" xfId="0" applyNumberFormat="1" applyFont="1" applyBorder="1" applyAlignment="1">
      <alignment horizontal="center"/>
    </xf>
    <xf numFmtId="165" fontId="31" fillId="0" borderId="0" xfId="0" applyNumberFormat="1" applyFont="1" applyAlignment="1">
      <alignment horizontal="center"/>
    </xf>
    <xf numFmtId="165" fontId="30" fillId="0" borderId="33" xfId="0" applyNumberFormat="1" applyFont="1" applyBorder="1" applyAlignment="1">
      <alignment horizontal="center"/>
    </xf>
    <xf numFmtId="165" fontId="30" fillId="0" borderId="16" xfId="0" applyNumberFormat="1" applyFont="1" applyBorder="1" applyAlignment="1">
      <alignment horizontal="center"/>
    </xf>
    <xf numFmtId="10" fontId="30" fillId="10" borderId="16" xfId="0" applyNumberFormat="1" applyFont="1" applyFill="1" applyBorder="1" applyAlignment="1">
      <alignment horizontal="center"/>
    </xf>
    <xf numFmtId="10" fontId="30" fillId="10" borderId="15" xfId="0" applyNumberFormat="1" applyFont="1" applyFill="1" applyBorder="1"/>
    <xf numFmtId="165" fontId="30" fillId="10" borderId="15" xfId="0" applyNumberFormat="1" applyFont="1" applyFill="1" applyBorder="1"/>
    <xf numFmtId="9" fontId="30" fillId="0" borderId="17" xfId="0" applyNumberFormat="1" applyFont="1" applyBorder="1" applyAlignment="1">
      <alignment horizontal="center"/>
    </xf>
    <xf numFmtId="165" fontId="31" fillId="0" borderId="14" xfId="0" applyNumberFormat="1" applyFont="1" applyBorder="1" applyAlignment="1">
      <alignment horizontal="center"/>
    </xf>
    <xf numFmtId="165" fontId="30" fillId="0" borderId="34" xfId="0" applyNumberFormat="1" applyFont="1" applyBorder="1" applyAlignment="1">
      <alignment horizontal="center"/>
    </xf>
    <xf numFmtId="165" fontId="30" fillId="0" borderId="18" xfId="0" applyNumberFormat="1" applyFont="1" applyBorder="1" applyAlignment="1">
      <alignment horizontal="center"/>
    </xf>
    <xf numFmtId="10" fontId="30" fillId="10" borderId="18" xfId="0" applyNumberFormat="1" applyFont="1" applyFill="1" applyBorder="1" applyAlignment="1">
      <alignment horizontal="center"/>
    </xf>
    <xf numFmtId="10" fontId="30" fillId="10" borderId="17" xfId="0" applyNumberFormat="1" applyFont="1" applyFill="1" applyBorder="1"/>
    <xf numFmtId="165" fontId="30" fillId="10" borderId="17" xfId="0" applyNumberFormat="1" applyFont="1" applyFill="1" applyBorder="1"/>
    <xf numFmtId="0" fontId="31" fillId="10" borderId="0" xfId="0" applyFont="1" applyFill="1"/>
    <xf numFmtId="49" fontId="31" fillId="10" borderId="0" xfId="0" applyNumberFormat="1" applyFont="1" applyFill="1"/>
    <xf numFmtId="0" fontId="31" fillId="10" borderId="0" xfId="0" applyFont="1" applyFill="1" applyAlignment="1">
      <alignment horizontal="center"/>
    </xf>
    <xf numFmtId="165" fontId="32" fillId="10" borderId="0" xfId="0" applyNumberFormat="1" applyFont="1" applyFill="1"/>
    <xf numFmtId="165" fontId="31" fillId="10" borderId="0" xfId="0" applyNumberFormat="1" applyFont="1" applyFill="1"/>
    <xf numFmtId="10" fontId="31" fillId="10" borderId="0" xfId="0" applyNumberFormat="1" applyFont="1" applyFill="1"/>
    <xf numFmtId="0" fontId="31" fillId="10" borderId="0" xfId="0" applyFont="1" applyFill="1" applyAlignment="1">
      <alignment horizontal="right"/>
    </xf>
    <xf numFmtId="0" fontId="29" fillId="7" borderId="13" xfId="0" applyFont="1" applyFill="1" applyBorder="1"/>
    <xf numFmtId="10" fontId="34" fillId="10" borderId="13" xfId="0" applyNumberFormat="1" applyFont="1" applyFill="1" applyBorder="1"/>
    <xf numFmtId="10" fontId="29" fillId="6" borderId="38" xfId="0" applyNumberFormat="1" applyFont="1" applyFill="1" applyBorder="1" applyAlignment="1">
      <alignment horizontal="center"/>
    </xf>
    <xf numFmtId="0" fontId="35" fillId="0" borderId="0" xfId="0" applyFont="1"/>
    <xf numFmtId="0" fontId="1" fillId="0" borderId="8" xfId="0" applyFont="1" applyBorder="1" applyAlignment="1">
      <alignment wrapText="1"/>
    </xf>
    <xf numFmtId="17" fontId="12" fillId="6" borderId="17" xfId="0" applyNumberFormat="1" applyFont="1" applyFill="1" applyBorder="1"/>
    <xf numFmtId="0" fontId="0" fillId="16" borderId="0" xfId="0" applyFill="1"/>
    <xf numFmtId="0" fontId="2" fillId="0" borderId="0" xfId="0" applyFont="1" applyAlignment="1">
      <alignment vertical="top"/>
    </xf>
    <xf numFmtId="0" fontId="43" fillId="0" borderId="14" xfId="0" applyFont="1" applyBorder="1" applyAlignment="1">
      <alignment vertical="top"/>
    </xf>
    <xf numFmtId="0" fontId="46" fillId="4" borderId="25" xfId="0" applyFont="1" applyFill="1" applyBorder="1" applyAlignment="1">
      <alignment vertical="top" wrapText="1"/>
    </xf>
    <xf numFmtId="0" fontId="45" fillId="4" borderId="25" xfId="0" applyFont="1" applyFill="1" applyBorder="1"/>
    <xf numFmtId="165" fontId="51" fillId="6" borderId="28" xfId="0" applyNumberFormat="1" applyFont="1" applyFill="1" applyBorder="1"/>
    <xf numFmtId="0" fontId="50" fillId="6" borderId="36" xfId="0" applyFont="1" applyFill="1" applyBorder="1"/>
    <xf numFmtId="2" fontId="17" fillId="3" borderId="14" xfId="0" applyNumberFormat="1" applyFont="1" applyFill="1" applyBorder="1"/>
    <xf numFmtId="0" fontId="50" fillId="6" borderId="54" xfId="0" applyFont="1" applyFill="1" applyBorder="1"/>
    <xf numFmtId="2" fontId="51" fillId="6" borderId="55" xfId="0" applyNumberFormat="1" applyFont="1" applyFill="1" applyBorder="1"/>
    <xf numFmtId="0" fontId="50" fillId="6" borderId="51" xfId="0" applyFont="1" applyFill="1" applyBorder="1"/>
    <xf numFmtId="2" fontId="51" fillId="6" borderId="56" xfId="0" applyNumberFormat="1" applyFont="1" applyFill="1" applyBorder="1"/>
    <xf numFmtId="165" fontId="45" fillId="4" borderId="26" xfId="0" applyNumberFormat="1" applyFont="1" applyFill="1" applyBorder="1"/>
    <xf numFmtId="0" fontId="0" fillId="0" borderId="0" xfId="0" applyAlignment="1">
      <alignment horizontal="right"/>
    </xf>
    <xf numFmtId="0" fontId="0" fillId="20" borderId="57" xfId="0" applyFill="1" applyBorder="1"/>
    <xf numFmtId="0" fontId="0" fillId="19" borderId="57" xfId="0" applyFill="1" applyBorder="1"/>
    <xf numFmtId="0" fontId="0" fillId="19" borderId="70" xfId="0" applyFill="1" applyBorder="1"/>
    <xf numFmtId="0" fontId="0" fillId="19" borderId="65" xfId="0" applyFill="1" applyBorder="1" applyAlignment="1">
      <alignment horizontal="right"/>
    </xf>
    <xf numFmtId="0" fontId="0" fillId="19" borderId="71" xfId="0" applyFill="1" applyBorder="1"/>
    <xf numFmtId="0" fontId="52" fillId="20" borderId="72" xfId="0" applyFont="1" applyFill="1" applyBorder="1"/>
    <xf numFmtId="0" fontId="0" fillId="19" borderId="72" xfId="0" applyFill="1" applyBorder="1"/>
    <xf numFmtId="0" fontId="0" fillId="20" borderId="72" xfId="0" applyFill="1" applyBorder="1"/>
    <xf numFmtId="0" fontId="0" fillId="19" borderId="73" xfId="0" applyFill="1" applyBorder="1" applyAlignment="1">
      <alignment horizontal="right"/>
    </xf>
    <xf numFmtId="0" fontId="0" fillId="19" borderId="73" xfId="0" applyFill="1" applyBorder="1"/>
    <xf numFmtId="14" fontId="0" fillId="18" borderId="65" xfId="0" applyNumberFormat="1" applyFill="1" applyBorder="1"/>
    <xf numFmtId="14" fontId="0" fillId="18" borderId="64" xfId="0" applyNumberFormat="1" applyFill="1" applyBorder="1"/>
    <xf numFmtId="165" fontId="27" fillId="19" borderId="51" xfId="0" applyNumberFormat="1" applyFont="1" applyFill="1" applyBorder="1"/>
    <xf numFmtId="0" fontId="27" fillId="19" borderId="56" xfId="0" applyFont="1" applyFill="1" applyBorder="1" applyAlignment="1">
      <alignment horizontal="center"/>
    </xf>
    <xf numFmtId="170" fontId="38" fillId="20" borderId="74" xfId="2" applyNumberFormat="1" applyFont="1" applyFill="1" applyBorder="1" applyAlignment="1">
      <alignment horizontal="center"/>
    </xf>
    <xf numFmtId="0" fontId="2" fillId="5" borderId="27" xfId="0" applyFont="1" applyFill="1" applyBorder="1"/>
    <xf numFmtId="0" fontId="1" fillId="4" borderId="27" xfId="0" applyFont="1" applyFill="1" applyBorder="1"/>
    <xf numFmtId="0" fontId="2" fillId="5" borderId="10" xfId="0" applyFont="1" applyFill="1" applyBorder="1"/>
    <xf numFmtId="0" fontId="1" fillId="4" borderId="10" xfId="0" applyFont="1" applyFill="1" applyBorder="1"/>
    <xf numFmtId="0" fontId="1" fillId="5" borderId="27" xfId="0" applyFont="1" applyFill="1" applyBorder="1"/>
    <xf numFmtId="0" fontId="1" fillId="4" borderId="27" xfId="0" applyFont="1" applyFill="1" applyBorder="1" applyAlignment="1">
      <alignment wrapText="1"/>
    </xf>
    <xf numFmtId="0" fontId="1" fillId="6" borderId="36" xfId="0" applyFont="1" applyFill="1" applyBorder="1"/>
    <xf numFmtId="164" fontId="1" fillId="6" borderId="37" xfId="0" applyNumberFormat="1" applyFont="1" applyFill="1" applyBorder="1"/>
    <xf numFmtId="0" fontId="1" fillId="6" borderId="37" xfId="0" applyFont="1" applyFill="1" applyBorder="1"/>
    <xf numFmtId="0" fontId="3" fillId="6" borderId="37" xfId="0" applyFont="1" applyFill="1" applyBorder="1"/>
    <xf numFmtId="0" fontId="3" fillId="6" borderId="28" xfId="0" applyFont="1" applyFill="1" applyBorder="1"/>
    <xf numFmtId="0" fontId="1" fillId="6" borderId="35" xfId="0" applyFont="1" applyFill="1" applyBorder="1"/>
    <xf numFmtId="0" fontId="1" fillId="6" borderId="14" xfId="0" applyFont="1" applyFill="1" applyBorder="1"/>
    <xf numFmtId="0" fontId="3" fillId="6" borderId="14" xfId="0" applyFont="1" applyFill="1" applyBorder="1"/>
    <xf numFmtId="0" fontId="3" fillId="6" borderId="18" xfId="0" applyFont="1" applyFill="1" applyBorder="1"/>
    <xf numFmtId="0" fontId="4" fillId="7" borderId="25" xfId="0" applyFont="1" applyFill="1" applyBorder="1"/>
    <xf numFmtId="0" fontId="8" fillId="7" borderId="26" xfId="0" applyFont="1" applyFill="1" applyBorder="1" applyAlignment="1">
      <alignment horizontal="center"/>
    </xf>
    <xf numFmtId="0" fontId="6" fillId="9" borderId="0" xfId="0" applyFont="1" applyFill="1"/>
    <xf numFmtId="0" fontId="2" fillId="10" borderId="27" xfId="0" applyFont="1" applyFill="1" applyBorder="1"/>
    <xf numFmtId="0" fontId="1" fillId="10" borderId="27" xfId="0" applyFont="1" applyFill="1" applyBorder="1"/>
    <xf numFmtId="0" fontId="42" fillId="4" borderId="27" xfId="0" applyFont="1" applyFill="1" applyBorder="1" applyAlignment="1">
      <alignment vertical="top"/>
    </xf>
    <xf numFmtId="0" fontId="16" fillId="4" borderId="27" xfId="0" applyFont="1" applyFill="1" applyBorder="1"/>
    <xf numFmtId="0" fontId="44" fillId="4" borderId="14" xfId="0" applyFont="1" applyFill="1" applyBorder="1" applyAlignment="1">
      <alignment vertical="top"/>
    </xf>
    <xf numFmtId="0" fontId="47" fillId="4" borderId="14" xfId="0" applyFont="1" applyFill="1" applyBorder="1"/>
    <xf numFmtId="0" fontId="47" fillId="4" borderId="14" xfId="0" applyFont="1" applyFill="1" applyBorder="1" applyAlignment="1">
      <alignment wrapText="1"/>
    </xf>
    <xf numFmtId="0" fontId="17" fillId="4" borderId="27" xfId="0" applyFont="1" applyFill="1" applyBorder="1"/>
    <xf numFmtId="44" fontId="17" fillId="4" borderId="27" xfId="2" applyFont="1" applyFill="1" applyBorder="1"/>
    <xf numFmtId="165" fontId="17" fillId="4" borderId="27" xfId="0" applyNumberFormat="1" applyFont="1" applyFill="1" applyBorder="1"/>
    <xf numFmtId="10" fontId="18" fillId="4" borderId="27" xfId="0" applyNumberFormat="1" applyFont="1" applyFill="1" applyBorder="1"/>
    <xf numFmtId="0" fontId="17" fillId="3" borderId="27" xfId="0" applyFont="1" applyFill="1" applyBorder="1"/>
    <xf numFmtId="2" fontId="17" fillId="3" borderId="27" xfId="0" applyNumberFormat="1" applyFont="1" applyFill="1" applyBorder="1"/>
    <xf numFmtId="10" fontId="20" fillId="3" borderId="27" xfId="0" applyNumberFormat="1" applyFont="1" applyFill="1" applyBorder="1"/>
    <xf numFmtId="0" fontId="20" fillId="4" borderId="27" xfId="0" applyFont="1" applyFill="1" applyBorder="1"/>
    <xf numFmtId="0" fontId="17" fillId="3" borderId="25" xfId="0" applyFont="1" applyFill="1" applyBorder="1"/>
    <xf numFmtId="0" fontId="17" fillId="3" borderId="26" xfId="0" applyFont="1" applyFill="1" applyBorder="1"/>
    <xf numFmtId="2" fontId="17" fillId="3" borderId="26" xfId="0" applyNumberFormat="1" applyFont="1" applyFill="1" applyBorder="1"/>
    <xf numFmtId="0" fontId="20" fillId="3" borderId="27" xfId="0" applyFont="1" applyFill="1" applyBorder="1"/>
    <xf numFmtId="0" fontId="20" fillId="10" borderId="27" xfId="0" applyFont="1" applyFill="1" applyBorder="1"/>
    <xf numFmtId="0" fontId="16" fillId="6" borderId="27" xfId="0" applyFont="1" applyFill="1" applyBorder="1"/>
    <xf numFmtId="166" fontId="17" fillId="7" borderId="26" xfId="0" applyNumberFormat="1" applyFont="1" applyFill="1" applyBorder="1"/>
    <xf numFmtId="0" fontId="17" fillId="11" borderId="25" xfId="0" applyFont="1" applyFill="1" applyBorder="1"/>
    <xf numFmtId="10" fontId="17" fillId="11" borderId="26" xfId="0" applyNumberFormat="1" applyFont="1" applyFill="1" applyBorder="1"/>
    <xf numFmtId="0" fontId="22" fillId="0" borderId="25" xfId="0" applyFont="1" applyBorder="1"/>
    <xf numFmtId="10" fontId="22" fillId="0" borderId="26" xfId="0" applyNumberFormat="1" applyFont="1" applyBorder="1"/>
    <xf numFmtId="0" fontId="16" fillId="6" borderId="14" xfId="0" applyFont="1" applyFill="1" applyBorder="1"/>
    <xf numFmtId="165" fontId="47" fillId="6" borderId="14" xfId="0" applyNumberFormat="1" applyFont="1" applyFill="1" applyBorder="1"/>
    <xf numFmtId="165" fontId="47" fillId="6" borderId="14" xfId="0" applyNumberFormat="1" applyFont="1" applyFill="1" applyBorder="1" applyAlignment="1">
      <alignment vertical="top" wrapText="1"/>
    </xf>
    <xf numFmtId="0" fontId="48" fillId="6" borderId="36" xfId="0" applyFont="1" applyFill="1" applyBorder="1"/>
    <xf numFmtId="0" fontId="49" fillId="6" borderId="28" xfId="0" applyFont="1" applyFill="1" applyBorder="1"/>
    <xf numFmtId="165" fontId="17" fillId="6" borderId="27" xfId="0" applyNumberFormat="1" applyFont="1" applyFill="1" applyBorder="1"/>
    <xf numFmtId="166" fontId="24" fillId="6" borderId="35" xfId="0" applyNumberFormat="1" applyFont="1" applyFill="1" applyBorder="1"/>
    <xf numFmtId="0" fontId="23" fillId="6" borderId="18" xfId="0" applyFont="1" applyFill="1" applyBorder="1" applyAlignment="1">
      <alignment horizontal="center"/>
    </xf>
    <xf numFmtId="0" fontId="24" fillId="6" borderId="36" xfId="0" applyFont="1" applyFill="1" applyBorder="1"/>
    <xf numFmtId="165" fontId="24" fillId="6" borderId="37" xfId="0" applyNumberFormat="1" applyFont="1" applyFill="1" applyBorder="1"/>
    <xf numFmtId="0" fontId="17" fillId="6" borderId="35" xfId="0" applyFont="1" applyFill="1" applyBorder="1"/>
    <xf numFmtId="0" fontId="17" fillId="6" borderId="14" xfId="0" applyFont="1" applyFill="1" applyBorder="1"/>
    <xf numFmtId="0" fontId="17" fillId="3" borderId="25" xfId="0" applyFont="1" applyFill="1" applyBorder="1" applyAlignment="1">
      <alignment wrapText="1"/>
    </xf>
    <xf numFmtId="0" fontId="17" fillId="3" borderId="26" xfId="0" applyFont="1" applyFill="1" applyBorder="1" applyAlignment="1">
      <alignment horizontal="center"/>
    </xf>
    <xf numFmtId="0" fontId="6" fillId="10" borderId="0" xfId="0" applyFont="1" applyFill="1"/>
    <xf numFmtId="167" fontId="6" fillId="0" borderId="0" xfId="0" applyNumberFormat="1" applyFont="1"/>
    <xf numFmtId="10" fontId="6" fillId="0" borderId="0" xfId="0" applyNumberFormat="1" applyFont="1"/>
    <xf numFmtId="168" fontId="6" fillId="0" borderId="0" xfId="0" applyNumberFormat="1" applyFont="1"/>
    <xf numFmtId="0" fontId="6" fillId="10" borderId="0" xfId="0" applyFont="1" applyFill="1" applyAlignment="1">
      <alignment horizontal="center"/>
    </xf>
    <xf numFmtId="10" fontId="6" fillId="10" borderId="0" xfId="0" applyNumberFormat="1" applyFont="1" applyFill="1"/>
    <xf numFmtId="165" fontId="6" fillId="10" borderId="0" xfId="0" applyNumberFormat="1" applyFont="1" applyFill="1"/>
    <xf numFmtId="0" fontId="28" fillId="12" borderId="26" xfId="0" applyFont="1" applyFill="1" applyBorder="1" applyAlignment="1">
      <alignment horizontal="center"/>
    </xf>
    <xf numFmtId="165" fontId="6" fillId="12" borderId="14" xfId="0" applyNumberFormat="1" applyFont="1" applyFill="1" applyBorder="1" applyAlignment="1">
      <alignment horizontal="center"/>
    </xf>
    <xf numFmtId="165" fontId="6" fillId="12" borderId="15" xfId="0" applyNumberFormat="1" applyFont="1" applyFill="1" applyBorder="1"/>
    <xf numFmtId="9" fontId="6" fillId="12" borderId="31" xfId="1" applyFont="1" applyFill="1" applyBorder="1"/>
    <xf numFmtId="0" fontId="6" fillId="12" borderId="16" xfId="0" applyFont="1" applyFill="1" applyBorder="1"/>
    <xf numFmtId="165" fontId="6" fillId="0" borderId="12" xfId="0" applyNumberFormat="1" applyFont="1" applyBorder="1" applyAlignment="1">
      <alignment horizontal="center"/>
    </xf>
    <xf numFmtId="165" fontId="30" fillId="0" borderId="26" xfId="0" applyNumberFormat="1" applyFont="1" applyBorder="1" applyAlignment="1">
      <alignment horizontal="center"/>
    </xf>
    <xf numFmtId="0" fontId="30" fillId="10" borderId="26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31" xfId="0" applyFont="1" applyFill="1" applyBorder="1"/>
    <xf numFmtId="0" fontId="6" fillId="10" borderId="16" xfId="0" applyFont="1" applyFill="1" applyBorder="1"/>
    <xf numFmtId="165" fontId="6" fillId="10" borderId="15" xfId="0" applyNumberFormat="1" applyFont="1" applyFill="1" applyBorder="1"/>
    <xf numFmtId="10" fontId="6" fillId="10" borderId="31" xfId="0" applyNumberFormat="1" applyFont="1" applyFill="1" applyBorder="1"/>
    <xf numFmtId="165" fontId="6" fillId="10" borderId="17" xfId="0" applyNumberFormat="1" applyFont="1" applyFill="1" applyBorder="1"/>
    <xf numFmtId="10" fontId="6" fillId="10" borderId="35" xfId="0" applyNumberFormat="1" applyFont="1" applyFill="1" applyBorder="1"/>
    <xf numFmtId="0" fontId="6" fillId="10" borderId="18" xfId="0" applyFont="1" applyFill="1" applyBorder="1"/>
    <xf numFmtId="49" fontId="6" fillId="0" borderId="0" xfId="0" applyNumberFormat="1" applyFont="1"/>
    <xf numFmtId="165" fontId="3" fillId="10" borderId="37" xfId="0" applyNumberFormat="1" applyFont="1" applyFill="1" applyBorder="1" applyAlignment="1">
      <alignment horizontal="right"/>
    </xf>
    <xf numFmtId="166" fontId="6" fillId="10" borderId="36" xfId="0" applyNumberFormat="1" applyFont="1" applyFill="1" applyBorder="1"/>
    <xf numFmtId="0" fontId="6" fillId="10" borderId="36" xfId="0" applyFont="1" applyFill="1" applyBorder="1"/>
    <xf numFmtId="0" fontId="6" fillId="0" borderId="36" xfId="0" applyFont="1" applyBorder="1"/>
    <xf numFmtId="0" fontId="15" fillId="6" borderId="38" xfId="0" applyFont="1" applyFill="1" applyBorder="1" applyAlignment="1">
      <alignment horizontal="center"/>
    </xf>
    <xf numFmtId="166" fontId="6" fillId="10" borderId="14" xfId="0" applyNumberFormat="1" applyFont="1" applyFill="1" applyBorder="1"/>
    <xf numFmtId="0" fontId="6" fillId="10" borderId="35" xfId="0" applyFont="1" applyFill="1" applyBorder="1"/>
    <xf numFmtId="0" fontId="6" fillId="0" borderId="35" xfId="0" applyFont="1" applyBorder="1"/>
    <xf numFmtId="169" fontId="6" fillId="0" borderId="14" xfId="0" applyNumberFormat="1" applyFont="1" applyBorder="1"/>
    <xf numFmtId="165" fontId="3" fillId="10" borderId="0" xfId="0" applyNumberFormat="1" applyFont="1" applyFill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0" fontId="3" fillId="10" borderId="0" xfId="0" applyNumberFormat="1" applyFont="1" applyFill="1" applyAlignment="1">
      <alignment horizontal="right"/>
    </xf>
    <xf numFmtId="0" fontId="6" fillId="0" borderId="17" xfId="0" applyFont="1" applyBorder="1" applyAlignment="1">
      <alignment horizontal="center"/>
    </xf>
    <xf numFmtId="165" fontId="3" fillId="10" borderId="16" xfId="0" applyNumberFormat="1" applyFont="1" applyFill="1" applyBorder="1" applyAlignment="1">
      <alignment horizontal="right"/>
    </xf>
    <xf numFmtId="165" fontId="3" fillId="10" borderId="18" xfId="0" applyNumberFormat="1" applyFont="1" applyFill="1" applyBorder="1" applyAlignment="1">
      <alignment horizontal="right"/>
    </xf>
    <xf numFmtId="165" fontId="3" fillId="10" borderId="39" xfId="0" applyNumberFormat="1" applyFont="1" applyFill="1" applyBorder="1" applyAlignment="1">
      <alignment horizontal="right"/>
    </xf>
    <xf numFmtId="0" fontId="6" fillId="10" borderId="28" xfId="0" applyFont="1" applyFill="1" applyBorder="1"/>
    <xf numFmtId="9" fontId="3" fillId="10" borderId="15" xfId="0" applyNumberFormat="1" applyFont="1" applyFill="1" applyBorder="1" applyAlignment="1">
      <alignment horizontal="right"/>
    </xf>
    <xf numFmtId="165" fontId="3" fillId="10" borderId="15" xfId="0" applyNumberFormat="1" applyFont="1" applyFill="1" applyBorder="1" applyAlignment="1">
      <alignment horizontal="right"/>
    </xf>
    <xf numFmtId="10" fontId="3" fillId="10" borderId="31" xfId="0" applyNumberFormat="1" applyFont="1" applyFill="1" applyBorder="1" applyAlignment="1">
      <alignment horizontal="right"/>
    </xf>
    <xf numFmtId="10" fontId="6" fillId="0" borderId="26" xfId="0" applyNumberFormat="1" applyFont="1" applyBorder="1"/>
    <xf numFmtId="0" fontId="6" fillId="0" borderId="28" xfId="0" applyFont="1" applyBorder="1"/>
    <xf numFmtId="10" fontId="3" fillId="10" borderId="15" xfId="0" applyNumberFormat="1" applyFont="1" applyFill="1" applyBorder="1" applyAlignment="1">
      <alignment horizontal="right"/>
    </xf>
    <xf numFmtId="165" fontId="3" fillId="10" borderId="17" xfId="0" applyNumberFormat="1" applyFont="1" applyFill="1" applyBorder="1" applyAlignment="1">
      <alignment horizontal="right"/>
    </xf>
    <xf numFmtId="10" fontId="6" fillId="10" borderId="14" xfId="0" applyNumberFormat="1" applyFont="1" applyFill="1" applyBorder="1"/>
    <xf numFmtId="0" fontId="3" fillId="10" borderId="18" xfId="0" applyFont="1" applyFill="1" applyBorder="1" applyAlignment="1">
      <alignment horizontal="center"/>
    </xf>
    <xf numFmtId="165" fontId="6" fillId="10" borderId="39" xfId="0" applyNumberFormat="1" applyFont="1" applyFill="1" applyBorder="1"/>
    <xf numFmtId="165" fontId="6" fillId="10" borderId="13" xfId="0" applyNumberFormat="1" applyFont="1" applyFill="1" applyBorder="1"/>
    <xf numFmtId="0" fontId="6" fillId="10" borderId="25" xfId="0" applyFont="1" applyFill="1" applyBorder="1"/>
    <xf numFmtId="0" fontId="6" fillId="10" borderId="12" xfId="0" applyFont="1" applyFill="1" applyBorder="1"/>
    <xf numFmtId="165" fontId="6" fillId="10" borderId="26" xfId="0" applyNumberFormat="1" applyFont="1" applyFill="1" applyBorder="1"/>
    <xf numFmtId="10" fontId="6" fillId="10" borderId="26" xfId="0" applyNumberFormat="1" applyFont="1" applyFill="1" applyBorder="1" applyAlignment="1">
      <alignment horizontal="center"/>
    </xf>
    <xf numFmtId="0" fontId="3" fillId="13" borderId="42" xfId="0" applyFont="1" applyFill="1" applyBorder="1"/>
    <xf numFmtId="0" fontId="15" fillId="13" borderId="43" xfId="0" applyFont="1" applyFill="1" applyBorder="1"/>
    <xf numFmtId="0" fontId="3" fillId="14" borderId="0" xfId="0" applyFont="1" applyFill="1"/>
    <xf numFmtId="165" fontId="3" fillId="14" borderId="0" xfId="0" applyNumberFormat="1" applyFont="1" applyFill="1" applyAlignment="1">
      <alignment horizontal="center"/>
    </xf>
    <xf numFmtId="165" fontId="3" fillId="14" borderId="16" xfId="0" applyNumberFormat="1" applyFont="1" applyFill="1" applyBorder="1" applyAlignment="1">
      <alignment horizontal="center"/>
    </xf>
    <xf numFmtId="165" fontId="15" fillId="14" borderId="7" xfId="0" applyNumberFormat="1" applyFont="1" applyFill="1" applyBorder="1" applyAlignment="1">
      <alignment horizontal="right"/>
    </xf>
    <xf numFmtId="165" fontId="3" fillId="14" borderId="0" xfId="0" applyNumberFormat="1" applyFont="1" applyFill="1"/>
    <xf numFmtId="165" fontId="3" fillId="14" borderId="16" xfId="0" applyNumberFormat="1" applyFont="1" applyFill="1" applyBorder="1"/>
    <xf numFmtId="0" fontId="3" fillId="14" borderId="10" xfId="0" applyFont="1" applyFill="1" applyBorder="1"/>
    <xf numFmtId="165" fontId="3" fillId="14" borderId="10" xfId="0" applyNumberFormat="1" applyFont="1" applyFill="1" applyBorder="1"/>
    <xf numFmtId="165" fontId="3" fillId="14" borderId="44" xfId="0" applyNumberFormat="1" applyFont="1" applyFill="1" applyBorder="1"/>
    <xf numFmtId="0" fontId="3" fillId="13" borderId="10" xfId="0" applyFont="1" applyFill="1" applyBorder="1"/>
    <xf numFmtId="165" fontId="3" fillId="13" borderId="11" xfId="0" applyNumberFormat="1" applyFont="1" applyFill="1" applyBorder="1" applyAlignment="1">
      <alignment horizontal="right"/>
    </xf>
    <xf numFmtId="165" fontId="3" fillId="14" borderId="7" xfId="0" applyNumberFormat="1" applyFont="1" applyFill="1" applyBorder="1"/>
    <xf numFmtId="165" fontId="3" fillId="14" borderId="11" xfId="0" applyNumberFormat="1" applyFont="1" applyFill="1" applyBorder="1"/>
    <xf numFmtId="0" fontId="38" fillId="15" borderId="50" xfId="0" applyFont="1" applyFill="1" applyBorder="1" applyAlignment="1">
      <alignment horizontal="center"/>
    </xf>
    <xf numFmtId="0" fontId="38" fillId="15" borderId="45" xfId="0" applyFont="1" applyFill="1" applyBorder="1" applyAlignment="1">
      <alignment horizontal="center"/>
    </xf>
    <xf numFmtId="0" fontId="38" fillId="15" borderId="46" xfId="0" applyFont="1" applyFill="1" applyBorder="1" applyAlignment="1">
      <alignment horizontal="center"/>
    </xf>
    <xf numFmtId="0" fontId="39" fillId="15" borderId="51" xfId="0" applyFont="1" applyFill="1" applyBorder="1" applyAlignment="1">
      <alignment horizontal="center"/>
    </xf>
    <xf numFmtId="0" fontId="39" fillId="15" borderId="52" xfId="0" applyFont="1" applyFill="1" applyBorder="1" applyAlignment="1">
      <alignment horizontal="center"/>
    </xf>
    <xf numFmtId="0" fontId="39" fillId="15" borderId="53" xfId="0" applyFont="1" applyFill="1" applyBorder="1" applyAlignment="1">
      <alignment horizontal="center"/>
    </xf>
    <xf numFmtId="0" fontId="27" fillId="16" borderId="47" xfId="0" applyFont="1" applyFill="1" applyBorder="1" applyAlignment="1">
      <alignment horizontal="left"/>
    </xf>
    <xf numFmtId="0" fontId="0" fillId="16" borderId="48" xfId="0" applyFill="1" applyBorder="1" applyAlignment="1">
      <alignment horizontal="left"/>
    </xf>
    <xf numFmtId="0" fontId="0" fillId="16" borderId="49" xfId="0" applyFill="1" applyBorder="1" applyAlignment="1">
      <alignment horizontal="left"/>
    </xf>
    <xf numFmtId="9" fontId="40" fillId="16" borderId="47" xfId="1" applyFont="1" applyFill="1" applyBorder="1" applyAlignment="1">
      <alignment horizontal="center"/>
    </xf>
    <xf numFmtId="9" fontId="40" fillId="16" borderId="49" xfId="1" applyFont="1" applyFill="1" applyBorder="1" applyAlignment="1">
      <alignment horizontal="center"/>
    </xf>
    <xf numFmtId="0" fontId="27" fillId="16" borderId="48" xfId="0" applyFont="1" applyFill="1" applyBorder="1" applyAlignment="1">
      <alignment horizontal="left"/>
    </xf>
    <xf numFmtId="0" fontId="27" fillId="16" borderId="49" xfId="0" applyFont="1" applyFill="1" applyBorder="1" applyAlignment="1">
      <alignment horizontal="left"/>
    </xf>
    <xf numFmtId="0" fontId="38" fillId="20" borderId="47" xfId="0" applyFont="1" applyFill="1" applyBorder="1" applyAlignment="1">
      <alignment horizontal="left"/>
    </xf>
    <xf numFmtId="0" fontId="38" fillId="20" borderId="75" xfId="0" applyFont="1" applyFill="1" applyBorder="1" applyAlignment="1">
      <alignment horizontal="left"/>
    </xf>
    <xf numFmtId="0" fontId="0" fillId="17" borderId="62" xfId="0" applyFill="1" applyBorder="1" applyAlignment="1">
      <alignment horizontal="left"/>
    </xf>
    <xf numFmtId="0" fontId="0" fillId="17" borderId="58" xfId="0" applyFill="1" applyBorder="1" applyAlignment="1">
      <alignment horizontal="left"/>
    </xf>
    <xf numFmtId="0" fontId="53" fillId="17" borderId="59" xfId="0" applyFont="1" applyFill="1" applyBorder="1" applyAlignment="1">
      <alignment horizontal="center"/>
    </xf>
    <xf numFmtId="0" fontId="53" fillId="17" borderId="60" xfId="0" applyFont="1" applyFill="1" applyBorder="1" applyAlignment="1">
      <alignment horizontal="center"/>
    </xf>
    <xf numFmtId="0" fontId="53" fillId="17" borderId="61" xfId="0" applyFont="1" applyFill="1" applyBorder="1" applyAlignment="1">
      <alignment horizontal="center"/>
    </xf>
    <xf numFmtId="0" fontId="0" fillId="17" borderId="63" xfId="0" applyFill="1" applyBorder="1" applyAlignment="1">
      <alignment horizontal="left"/>
    </xf>
    <xf numFmtId="0" fontId="0" fillId="17" borderId="66" xfId="0" applyFill="1" applyBorder="1" applyAlignment="1">
      <alignment horizontal="left"/>
    </xf>
    <xf numFmtId="0" fontId="52" fillId="19" borderId="67" xfId="0" applyFont="1" applyFill="1" applyBorder="1" applyAlignment="1">
      <alignment horizontal="center"/>
    </xf>
    <xf numFmtId="0" fontId="52" fillId="19" borderId="68" xfId="0" applyFont="1" applyFill="1" applyBorder="1" applyAlignment="1">
      <alignment horizontal="center"/>
    </xf>
    <xf numFmtId="0" fontId="52" fillId="19" borderId="69" xfId="0" applyFont="1" applyFill="1" applyBorder="1" applyAlignment="1">
      <alignment horizont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6" fillId="7" borderId="25" xfId="0" applyFont="1" applyFill="1" applyBorder="1"/>
    <xf numFmtId="0" fontId="21" fillId="0" borderId="26" xfId="0" applyFont="1" applyBorder="1"/>
    <xf numFmtId="0" fontId="16" fillId="6" borderId="25" xfId="0" applyFont="1" applyFill="1" applyBorder="1"/>
    <xf numFmtId="0" fontId="21" fillId="0" borderId="12" xfId="0" applyFont="1" applyBorder="1"/>
    <xf numFmtId="0" fontId="6" fillId="12" borderId="25" xfId="0" applyFont="1" applyFill="1" applyBorder="1"/>
    <xf numFmtId="0" fontId="32" fillId="10" borderId="0" xfId="0" applyFont="1" applyFill="1"/>
    <xf numFmtId="0" fontId="0" fillId="0" borderId="0" xfId="0"/>
    <xf numFmtId="0" fontId="32" fillId="10" borderId="0" xfId="0" applyFont="1" applyFill="1" applyAlignment="1">
      <alignment horizontal="center"/>
    </xf>
    <xf numFmtId="0" fontId="52" fillId="20" borderId="76" xfId="0" applyFont="1" applyFill="1" applyBorder="1" applyAlignment="1">
      <alignment horizontal="center" wrapText="1"/>
    </xf>
    <xf numFmtId="0" fontId="52" fillId="20" borderId="77" xfId="0" applyFont="1" applyFill="1" applyBorder="1" applyAlignment="1">
      <alignment horizontal="center" wrapText="1"/>
    </xf>
    <xf numFmtId="44" fontId="54" fillId="20" borderId="59" xfId="0" applyNumberFormat="1" applyFont="1" applyFill="1" applyBorder="1" applyAlignment="1">
      <alignment horizontal="center"/>
    </xf>
    <xf numFmtId="0" fontId="54" fillId="20" borderId="63" xfId="0" applyFont="1" applyFill="1" applyBorder="1" applyAlignment="1">
      <alignment horizontal="center"/>
    </xf>
    <xf numFmtId="0" fontId="52" fillId="19" borderId="54" xfId="0" applyFont="1" applyFill="1" applyBorder="1" applyAlignment="1">
      <alignment horizontal="center"/>
    </xf>
    <xf numFmtId="0" fontId="52" fillId="19" borderId="55" xfId="0" applyFont="1" applyFill="1" applyBorder="1" applyAlignment="1">
      <alignment horizontal="center"/>
    </xf>
    <xf numFmtId="10" fontId="30" fillId="10" borderId="35" xfId="0" applyNumberFormat="1" applyFont="1" applyFill="1" applyBorder="1" applyAlignment="1">
      <alignment horizontal="center"/>
    </xf>
    <xf numFmtId="0" fontId="21" fillId="0" borderId="18" xfId="0" applyFont="1" applyBorder="1"/>
    <xf numFmtId="0" fontId="3" fillId="0" borderId="35" xfId="0" applyFont="1" applyBorder="1"/>
    <xf numFmtId="0" fontId="3" fillId="0" borderId="31" xfId="0" applyFont="1" applyBorder="1"/>
    <xf numFmtId="0" fontId="21" fillId="0" borderId="16" xfId="0" applyFont="1" applyBorder="1"/>
    <xf numFmtId="0" fontId="6" fillId="0" borderId="35" xfId="0" applyFont="1" applyBorder="1"/>
    <xf numFmtId="0" fontId="6" fillId="10" borderId="36" xfId="0" applyFont="1" applyFill="1" applyBorder="1"/>
    <xf numFmtId="0" fontId="21" fillId="0" borderId="37" xfId="0" applyFont="1" applyBorder="1"/>
    <xf numFmtId="0" fontId="6" fillId="10" borderId="31" xfId="0" applyFont="1" applyFill="1" applyBorder="1"/>
    <xf numFmtId="0" fontId="6" fillId="10" borderId="35" xfId="0" applyFont="1" applyFill="1" applyBorder="1"/>
    <xf numFmtId="0" fontId="21" fillId="0" borderId="14" xfId="0" applyFont="1" applyBorder="1"/>
    <xf numFmtId="0" fontId="29" fillId="10" borderId="25" xfId="0" applyFont="1" applyFill="1" applyBorder="1"/>
    <xf numFmtId="0" fontId="3" fillId="10" borderId="31" xfId="0" applyFont="1" applyFill="1" applyBorder="1"/>
    <xf numFmtId="0" fontId="3" fillId="7" borderId="36" xfId="0" applyFont="1" applyFill="1" applyBorder="1"/>
    <xf numFmtId="0" fontId="21" fillId="0" borderId="28" xfId="0" applyFont="1" applyBorder="1"/>
    <xf numFmtId="0" fontId="6" fillId="10" borderId="28" xfId="0" applyFont="1" applyFill="1" applyBorder="1" applyAlignment="1">
      <alignment horizontal="center"/>
    </xf>
    <xf numFmtId="0" fontId="6" fillId="0" borderId="36" xfId="0" applyFont="1" applyBorder="1"/>
    <xf numFmtId="0" fontId="33" fillId="0" borderId="14" xfId="0" applyFont="1" applyBorder="1" applyAlignment="1">
      <alignment horizontal="center"/>
    </xf>
    <xf numFmtId="0" fontId="6" fillId="0" borderId="0" xfId="0" applyFont="1"/>
    <xf numFmtId="0" fontId="21" fillId="0" borderId="7" xfId="0" applyFont="1" applyBorder="1"/>
    <xf numFmtId="0" fontId="6" fillId="0" borderId="10" xfId="0" applyFont="1" applyBorder="1"/>
    <xf numFmtId="0" fontId="21" fillId="0" borderId="11" xfId="0" applyFont="1" applyBorder="1"/>
    <xf numFmtId="0" fontId="8" fillId="13" borderId="40" xfId="0" applyFont="1" applyFill="1" applyBorder="1"/>
    <xf numFmtId="0" fontId="21" fillId="0" borderId="41" xfId="0" applyFont="1" applyBorder="1"/>
    <xf numFmtId="0" fontId="9" fillId="0" borderId="0" xfId="0" applyFont="1"/>
    <xf numFmtId="0" fontId="2" fillId="13" borderId="25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</cellXfs>
  <cellStyles count="3">
    <cellStyle name="Normaali" xfId="0" builtinId="0"/>
    <cellStyle name="Prosenttia" xfId="1" builtinId="5"/>
    <cellStyle name="Valuutta" xfId="2" builtinId="4"/>
  </cellStyles>
  <dxfs count="1">
    <dxf>
      <fill>
        <patternFill patternType="solid">
          <fgColor rgb="FFE6B8AF"/>
          <bgColor rgb="FFE6B8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8B88-8151-4CE6-B9B2-9E594AB5A0B5}">
  <dimension ref="B4:L31"/>
  <sheetViews>
    <sheetView tabSelected="1" topLeftCell="A9" zoomScale="85" zoomScaleNormal="85" workbookViewId="0">
      <selection activeCell="D19" sqref="D19"/>
    </sheetView>
  </sheetViews>
  <sheetFormatPr defaultRowHeight="12.75"/>
  <cols>
    <col min="3" max="3" width="11.85546875" customWidth="1"/>
    <col min="4" max="4" width="13.42578125" customWidth="1"/>
    <col min="5" max="5" width="17" customWidth="1"/>
  </cols>
  <sheetData>
    <row r="4" spans="2:12" ht="13.5" thickBot="1"/>
    <row r="5" spans="2:12" ht="42.6" customHeight="1" thickBot="1">
      <c r="B5" s="301" t="s">
        <v>0</v>
      </c>
      <c r="C5" s="302"/>
      <c r="D5" s="302"/>
      <c r="E5" s="303"/>
      <c r="F5" s="307" t="s">
        <v>1</v>
      </c>
      <c r="G5" s="308"/>
      <c r="H5" s="308"/>
      <c r="I5" s="308"/>
      <c r="J5" s="308"/>
      <c r="K5" s="308"/>
      <c r="L5" s="309"/>
    </row>
    <row r="6" spans="2:12" ht="44.1" customHeight="1" thickBot="1">
      <c r="B6" s="301" t="s">
        <v>2</v>
      </c>
      <c r="C6" s="302"/>
      <c r="D6" s="302"/>
      <c r="E6" s="303"/>
      <c r="F6" s="307" t="s">
        <v>3</v>
      </c>
      <c r="G6" s="312"/>
      <c r="H6" s="312"/>
      <c r="I6" s="312"/>
      <c r="J6" s="312"/>
      <c r="K6" s="312"/>
      <c r="L6" s="313"/>
    </row>
    <row r="7" spans="2:12" ht="33.6" customHeight="1" thickBot="1">
      <c r="B7" s="301" t="s">
        <v>4</v>
      </c>
      <c r="C7" s="302"/>
      <c r="D7" s="302"/>
      <c r="E7" s="303"/>
      <c r="F7" s="307" t="s">
        <v>5</v>
      </c>
      <c r="G7" s="308"/>
      <c r="H7" s="308"/>
      <c r="I7" s="308"/>
      <c r="J7" s="308"/>
      <c r="K7" s="308"/>
      <c r="L7" s="309"/>
    </row>
    <row r="8" spans="2:12" ht="54.6" customHeight="1" thickBot="1">
      <c r="B8" s="304" t="s">
        <v>6</v>
      </c>
      <c r="C8" s="305"/>
      <c r="D8" s="305"/>
      <c r="E8" s="306"/>
      <c r="F8" s="310">
        <v>0.5</v>
      </c>
      <c r="G8" s="311"/>
      <c r="H8" s="142"/>
      <c r="I8" s="142"/>
      <c r="J8" s="142"/>
      <c r="K8" s="142"/>
      <c r="L8" s="142"/>
    </row>
    <row r="10" spans="2:12" ht="13.5" thickBot="1"/>
    <row r="11" spans="2:12" ht="15.95" customHeight="1">
      <c r="B11" s="318" t="s">
        <v>7</v>
      </c>
      <c r="C11" s="319"/>
      <c r="D11" s="320"/>
    </row>
    <row r="12" spans="2:12" ht="20.45" customHeight="1">
      <c r="B12" s="316" t="s">
        <v>8</v>
      </c>
      <c r="C12" s="317"/>
      <c r="D12" s="166">
        <v>45292</v>
      </c>
    </row>
    <row r="13" spans="2:12" ht="20.45" customHeight="1" thickBot="1">
      <c r="B13" s="321" t="s">
        <v>9</v>
      </c>
      <c r="C13" s="322"/>
      <c r="D13" s="167">
        <v>45657</v>
      </c>
    </row>
    <row r="14" spans="2:12" ht="13.5" thickBot="1"/>
    <row r="15" spans="2:12">
      <c r="B15" s="323" t="s">
        <v>10</v>
      </c>
      <c r="C15" s="324"/>
      <c r="D15" s="324"/>
      <c r="E15" s="324"/>
      <c r="F15" s="325"/>
    </row>
    <row r="16" spans="2:12">
      <c r="B16" s="158" t="s">
        <v>11</v>
      </c>
      <c r="C16" s="156">
        <v>1000</v>
      </c>
      <c r="D16" s="157" t="s">
        <v>12</v>
      </c>
      <c r="E16" s="156" t="s">
        <v>13</v>
      </c>
      <c r="F16" s="159" t="s">
        <v>14</v>
      </c>
    </row>
    <row r="17" spans="2:6">
      <c r="B17" s="158" t="s">
        <v>15</v>
      </c>
      <c r="C17" s="156">
        <v>300</v>
      </c>
      <c r="D17" s="157" t="s">
        <v>12</v>
      </c>
      <c r="E17" s="156" t="s">
        <v>16</v>
      </c>
      <c r="F17" s="159" t="s">
        <v>14</v>
      </c>
    </row>
    <row r="18" spans="2:6">
      <c r="B18" s="158" t="s">
        <v>17</v>
      </c>
      <c r="C18" s="156"/>
      <c r="D18" s="157" t="s">
        <v>12</v>
      </c>
      <c r="E18" s="156"/>
      <c r="F18" s="159" t="s">
        <v>14</v>
      </c>
    </row>
    <row r="19" spans="2:6">
      <c r="B19" s="158" t="s">
        <v>18</v>
      </c>
      <c r="C19" s="156"/>
      <c r="D19" s="157" t="s">
        <v>12</v>
      </c>
      <c r="E19" s="156"/>
      <c r="F19" s="159" t="s">
        <v>14</v>
      </c>
    </row>
    <row r="20" spans="2:6">
      <c r="B20" s="158" t="s">
        <v>19</v>
      </c>
      <c r="C20" s="156"/>
      <c r="D20" s="157" t="s">
        <v>12</v>
      </c>
      <c r="E20" s="156"/>
      <c r="F20" s="159" t="s">
        <v>14</v>
      </c>
    </row>
    <row r="21" spans="2:6" ht="13.5" thickBot="1">
      <c r="B21" s="160" t="s">
        <v>20</v>
      </c>
      <c r="C21" s="161">
        <f>C20+C19+C18+C17+C16</f>
        <v>1300</v>
      </c>
      <c r="D21" s="162" t="s">
        <v>12</v>
      </c>
      <c r="E21" s="163"/>
      <c r="F21" s="164"/>
    </row>
    <row r="22" spans="2:6" ht="13.5" thickBot="1">
      <c r="F22" s="155"/>
    </row>
    <row r="23" spans="2:6">
      <c r="B23" s="323" t="s">
        <v>21</v>
      </c>
      <c r="C23" s="324"/>
      <c r="D23" s="324"/>
      <c r="E23" s="324"/>
      <c r="F23" s="325"/>
    </row>
    <row r="24" spans="2:6">
      <c r="B24" s="158" t="s">
        <v>11</v>
      </c>
      <c r="C24" s="156">
        <v>900</v>
      </c>
      <c r="D24" s="157" t="s">
        <v>12</v>
      </c>
      <c r="E24" s="156" t="s">
        <v>22</v>
      </c>
      <c r="F24" s="159" t="s">
        <v>14</v>
      </c>
    </row>
    <row r="25" spans="2:6">
      <c r="B25" s="158" t="s">
        <v>15</v>
      </c>
      <c r="C25" s="156">
        <v>250</v>
      </c>
      <c r="D25" s="157" t="s">
        <v>12</v>
      </c>
      <c r="E25" s="156" t="s">
        <v>23</v>
      </c>
      <c r="F25" s="159" t="s">
        <v>14</v>
      </c>
    </row>
    <row r="26" spans="2:6">
      <c r="B26" s="158" t="s">
        <v>17</v>
      </c>
      <c r="C26" s="156">
        <v>100</v>
      </c>
      <c r="D26" s="157" t="s">
        <v>12</v>
      </c>
      <c r="E26" s="156" t="s">
        <v>24</v>
      </c>
      <c r="F26" s="159" t="s">
        <v>14</v>
      </c>
    </row>
    <row r="27" spans="2:6">
      <c r="B27" s="158" t="s">
        <v>18</v>
      </c>
      <c r="C27" s="156"/>
      <c r="D27" s="157" t="s">
        <v>12</v>
      </c>
      <c r="E27" s="156"/>
      <c r="F27" s="159" t="s">
        <v>14</v>
      </c>
    </row>
    <row r="28" spans="2:6">
      <c r="B28" s="158" t="s">
        <v>19</v>
      </c>
      <c r="C28" s="156"/>
      <c r="D28" s="157" t="s">
        <v>12</v>
      </c>
      <c r="E28" s="156"/>
      <c r="F28" s="159" t="s">
        <v>14</v>
      </c>
    </row>
    <row r="29" spans="2:6" ht="13.5" thickBot="1">
      <c r="B29" s="160" t="s">
        <v>25</v>
      </c>
      <c r="C29" s="161">
        <f>SUM(C24:C28)</f>
        <v>1250</v>
      </c>
      <c r="D29" s="162" t="s">
        <v>12</v>
      </c>
      <c r="E29" s="163"/>
      <c r="F29" s="165"/>
    </row>
    <row r="30" spans="2:6" ht="13.5" thickBot="1"/>
    <row r="31" spans="2:6" ht="21.6" customHeight="1" thickBot="1">
      <c r="B31" s="314" t="s">
        <v>26</v>
      </c>
      <c r="C31" s="315"/>
      <c r="D31" s="170">
        <f>C21-C29</f>
        <v>50</v>
      </c>
    </row>
  </sheetData>
  <mergeCells count="14">
    <mergeCell ref="B31:C31"/>
    <mergeCell ref="B12:C12"/>
    <mergeCell ref="B11:D11"/>
    <mergeCell ref="B13:C13"/>
    <mergeCell ref="B15:F15"/>
    <mergeCell ref="B23:F23"/>
    <mergeCell ref="B5:E5"/>
    <mergeCell ref="B7:E7"/>
    <mergeCell ref="B8:E8"/>
    <mergeCell ref="F5:L5"/>
    <mergeCell ref="F7:L7"/>
    <mergeCell ref="F8:G8"/>
    <mergeCell ref="B6:E6"/>
    <mergeCell ref="F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P973"/>
  <sheetViews>
    <sheetView zoomScale="70" zoomScaleNormal="70" workbookViewId="0">
      <selection activeCell="F33" sqref="F33"/>
    </sheetView>
  </sheetViews>
  <sheetFormatPr defaultColWidth="14.42578125" defaultRowHeight="15" customHeight="1"/>
  <cols>
    <col min="2" max="2" width="27" customWidth="1"/>
    <col min="4" max="4" width="33.7109375" customWidth="1"/>
    <col min="5" max="5" width="36" customWidth="1"/>
    <col min="6" max="6" width="27.28515625" customWidth="1"/>
    <col min="7" max="7" width="28.42578125" customWidth="1"/>
    <col min="8" max="8" width="36.140625" customWidth="1"/>
    <col min="9" max="9" width="18.42578125" customWidth="1"/>
    <col min="11" max="11" width="15.7109375" customWidth="1"/>
  </cols>
  <sheetData>
    <row r="1" spans="2:16" ht="15.75" customHeight="1"/>
    <row r="2" spans="2:16" ht="15.75" customHeight="1"/>
    <row r="3" spans="2:16" ht="15.75" customHeight="1">
      <c r="B3" s="1"/>
      <c r="C3" s="2" t="s">
        <v>27</v>
      </c>
      <c r="D3" s="2" t="s">
        <v>28</v>
      </c>
      <c r="E3" s="2" t="s">
        <v>29</v>
      </c>
      <c r="F3" s="3"/>
      <c r="G3" s="3"/>
      <c r="H3" s="3"/>
      <c r="I3" s="4"/>
      <c r="J3" s="4"/>
      <c r="K3" s="4"/>
      <c r="L3" s="4"/>
      <c r="M3" s="4"/>
      <c r="N3" s="4"/>
      <c r="O3" s="4"/>
      <c r="P3" s="5"/>
    </row>
    <row r="4" spans="2:16" ht="15.75" customHeight="1">
      <c r="B4" s="6" t="s">
        <v>30</v>
      </c>
      <c r="C4" s="7">
        <f>SUM(E4:P7)</f>
        <v>3200</v>
      </c>
      <c r="D4" s="8"/>
      <c r="E4" s="9" t="s">
        <v>31</v>
      </c>
      <c r="F4" s="9"/>
      <c r="G4" s="9"/>
      <c r="H4" s="9"/>
      <c r="I4" s="10"/>
      <c r="J4" s="10"/>
      <c r="K4" s="10"/>
      <c r="L4" s="10"/>
      <c r="M4" s="10"/>
      <c r="N4" s="10"/>
      <c r="O4" s="10"/>
      <c r="P4" s="11"/>
    </row>
    <row r="5" spans="2:16" ht="45.95" customHeight="1">
      <c r="B5" s="12" t="s">
        <v>32</v>
      </c>
      <c r="C5" s="171"/>
      <c r="D5" s="172" t="s">
        <v>33</v>
      </c>
      <c r="E5" s="13">
        <v>3200</v>
      </c>
      <c r="F5" s="14"/>
      <c r="G5" s="14"/>
      <c r="H5" s="14"/>
      <c r="K5" s="15"/>
      <c r="P5" s="16"/>
    </row>
    <row r="6" spans="2:16" ht="15.75" customHeight="1">
      <c r="B6" s="17"/>
      <c r="C6" s="171"/>
      <c r="D6" s="172"/>
      <c r="E6" s="18"/>
      <c r="F6" s="18"/>
      <c r="G6" s="14"/>
      <c r="H6" s="14"/>
      <c r="P6" s="16"/>
    </row>
    <row r="7" spans="2:16" ht="19.5" customHeight="1">
      <c r="B7" s="19"/>
      <c r="C7" s="173"/>
      <c r="D7" s="174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2"/>
    </row>
    <row r="8" spans="2:16" ht="35.25" customHeight="1">
      <c r="B8" s="6" t="s">
        <v>34</v>
      </c>
      <c r="C8" s="7">
        <f>SUM(E9:P15)</f>
        <v>6850</v>
      </c>
      <c r="D8" s="8"/>
      <c r="E8" s="9" t="s">
        <v>35</v>
      </c>
      <c r="F8" s="9" t="s">
        <v>36</v>
      </c>
      <c r="G8" s="9"/>
      <c r="H8" s="9"/>
      <c r="I8" s="10"/>
      <c r="J8" s="23"/>
      <c r="K8" s="10"/>
      <c r="L8" s="10"/>
      <c r="M8" s="10"/>
      <c r="N8" s="10"/>
      <c r="O8" s="10"/>
      <c r="P8" s="11"/>
    </row>
    <row r="9" spans="2:16" ht="42" customHeight="1">
      <c r="B9" s="17" t="s">
        <v>32</v>
      </c>
      <c r="C9" s="175" t="s">
        <v>37</v>
      </c>
      <c r="D9" s="176" t="s">
        <v>38</v>
      </c>
      <c r="E9" s="18">
        <v>4000</v>
      </c>
      <c r="F9" s="13"/>
      <c r="G9" s="14"/>
      <c r="H9" s="13"/>
      <c r="P9" s="16"/>
    </row>
    <row r="10" spans="2:16" ht="69" customHeight="1">
      <c r="B10" s="140" t="s">
        <v>39</v>
      </c>
      <c r="C10" s="175" t="s">
        <v>40</v>
      </c>
      <c r="D10" s="172" t="s">
        <v>41</v>
      </c>
      <c r="E10" s="24"/>
      <c r="F10" s="13">
        <v>2850</v>
      </c>
      <c r="G10" s="13"/>
      <c r="H10" s="14"/>
      <c r="P10" s="16"/>
    </row>
    <row r="11" spans="2:16" ht="27" customHeight="1">
      <c r="B11" s="17"/>
      <c r="C11" s="175"/>
      <c r="D11" s="172"/>
      <c r="E11" s="18"/>
      <c r="F11" s="13"/>
      <c r="G11" s="13"/>
      <c r="H11" s="13"/>
      <c r="P11" s="16"/>
    </row>
    <row r="12" spans="2:16" ht="21" customHeight="1">
      <c r="B12" s="17"/>
      <c r="C12" s="175"/>
      <c r="D12" s="176"/>
      <c r="E12" s="14"/>
      <c r="F12" s="18"/>
      <c r="G12" s="13"/>
      <c r="H12" s="14"/>
      <c r="I12" s="15"/>
      <c r="J12" s="15"/>
      <c r="P12" s="16"/>
    </row>
    <row r="13" spans="2:16" ht="15.75" customHeight="1">
      <c r="B13" s="17"/>
      <c r="C13" s="171"/>
      <c r="D13" s="172"/>
      <c r="E13" s="14"/>
      <c r="F13" s="14"/>
      <c r="G13" s="14"/>
      <c r="H13" s="14"/>
      <c r="P13" s="16"/>
    </row>
    <row r="14" spans="2:16" ht="15.75" customHeight="1">
      <c r="B14" s="17"/>
      <c r="C14" s="171"/>
      <c r="D14" s="172"/>
      <c r="E14" s="14"/>
      <c r="F14" s="14"/>
      <c r="G14" s="14"/>
      <c r="H14" s="14"/>
      <c r="P14" s="16"/>
    </row>
    <row r="15" spans="2:16" ht="15.75" customHeight="1">
      <c r="B15" s="19"/>
      <c r="C15" s="173"/>
      <c r="D15" s="174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2"/>
    </row>
    <row r="16" spans="2:16" ht="15.75" customHeight="1">
      <c r="B16" s="6" t="s">
        <v>42</v>
      </c>
      <c r="C16" s="7">
        <f>SUM(E17:P17)</f>
        <v>0</v>
      </c>
      <c r="D16" s="8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1"/>
    </row>
    <row r="17" spans="2:16" ht="15.75" customHeight="1">
      <c r="B17" s="19"/>
      <c r="C17" s="173"/>
      <c r="D17" s="174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2"/>
    </row>
    <row r="18" spans="2:16" ht="15.75" customHeight="1">
      <c r="B18" s="25" t="s">
        <v>43</v>
      </c>
      <c r="C18" s="7">
        <f>SUM(E19:P19)</f>
        <v>0</v>
      </c>
      <c r="D18" s="8"/>
      <c r="E18" s="9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1"/>
    </row>
    <row r="19" spans="2:16" ht="15.75" customHeight="1">
      <c r="B19" s="19"/>
      <c r="C19" s="173"/>
      <c r="D19" s="174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2"/>
    </row>
    <row r="20" spans="2:16" ht="15.75" customHeight="1">
      <c r="B20" s="26" t="s">
        <v>44</v>
      </c>
      <c r="C20" s="27">
        <f>Talkootyösuunnitelma!G33</f>
        <v>3600</v>
      </c>
      <c r="D20" s="8"/>
      <c r="E20" s="28" t="s">
        <v>45</v>
      </c>
      <c r="F20" s="28" t="s">
        <v>46</v>
      </c>
      <c r="G20" s="28"/>
      <c r="H20" s="28"/>
      <c r="I20" s="29"/>
      <c r="J20" s="29"/>
      <c r="K20" s="29"/>
      <c r="L20" s="29"/>
      <c r="M20" s="29"/>
      <c r="N20" s="29"/>
      <c r="O20" s="29"/>
      <c r="P20" s="30"/>
    </row>
    <row r="21" spans="2:16" ht="23.25" customHeight="1">
      <c r="B21" s="177" t="s">
        <v>47</v>
      </c>
      <c r="C21" s="178">
        <f>Talkootyösuunnitelma!E33</f>
        <v>3600</v>
      </c>
      <c r="D21" s="179"/>
      <c r="E21" s="179">
        <f>C21/20</f>
        <v>180</v>
      </c>
      <c r="F21" s="179"/>
      <c r="G21" s="179"/>
      <c r="H21" s="179"/>
      <c r="I21" s="180"/>
      <c r="J21" s="180"/>
      <c r="K21" s="180"/>
      <c r="L21" s="180"/>
      <c r="M21" s="180"/>
      <c r="N21" s="180"/>
      <c r="O21" s="180"/>
      <c r="P21" s="181"/>
    </row>
    <row r="22" spans="2:16" ht="22.5" customHeight="1">
      <c r="B22" s="182" t="s">
        <v>48</v>
      </c>
      <c r="C22" s="183">
        <f>Talkootyösuunnitelma!F33</f>
        <v>0</v>
      </c>
      <c r="D22" s="183"/>
      <c r="E22" s="183"/>
      <c r="F22" s="183">
        <f>C22/60</f>
        <v>0</v>
      </c>
      <c r="G22" s="183"/>
      <c r="H22" s="183"/>
      <c r="I22" s="184"/>
      <c r="J22" s="184"/>
      <c r="K22" s="184"/>
      <c r="L22" s="184"/>
      <c r="M22" s="184"/>
      <c r="N22" s="184"/>
      <c r="O22" s="184"/>
      <c r="P22" s="185"/>
    </row>
    <row r="23" spans="2:16" ht="15.75" customHeight="1">
      <c r="B23" s="186" t="s">
        <v>49</v>
      </c>
      <c r="C23" s="31">
        <f>C22+C21</f>
        <v>3600</v>
      </c>
      <c r="D23" s="187" t="str">
        <f>IF(C23=C20,"OK","VÄÄRIN")</f>
        <v>OK</v>
      </c>
      <c r="E23" s="14"/>
      <c r="F23" s="186">
        <f>Talkootyösuunnitelma!D33*60</f>
        <v>0</v>
      </c>
      <c r="G23" s="32" t="s">
        <v>50</v>
      </c>
      <c r="H23" s="187" t="str">
        <f>IF(F23=C22,"OK","VÄÄRIN")</f>
        <v>OK</v>
      </c>
    </row>
    <row r="24" spans="2:16" ht="15.75" customHeight="1"/>
    <row r="25" spans="2:16" ht="15.75" customHeight="1"/>
    <row r="26" spans="2:16" ht="15.75" customHeight="1"/>
    <row r="27" spans="2:16" ht="15.75" customHeight="1"/>
    <row r="28" spans="2:16" ht="15.75" customHeight="1"/>
    <row r="29" spans="2:16" ht="15.75" customHeight="1"/>
    <row r="30" spans="2:16" ht="15.75" customHeight="1"/>
    <row r="31" spans="2:16" ht="15.75" customHeight="1"/>
    <row r="32" spans="2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H63"/>
  <sheetViews>
    <sheetView topLeftCell="A4" workbookViewId="0">
      <selection activeCell="E38" sqref="E38"/>
    </sheetView>
  </sheetViews>
  <sheetFormatPr defaultColWidth="14.42578125" defaultRowHeight="15" customHeight="1"/>
  <cols>
    <col min="1" max="1" width="25.28515625" customWidth="1"/>
    <col min="2" max="2" width="53.140625" customWidth="1"/>
    <col min="3" max="3" width="29.42578125" customWidth="1"/>
    <col min="4" max="4" width="19.28515625" customWidth="1"/>
  </cols>
  <sheetData>
    <row r="2" spans="1:8">
      <c r="A2" s="33"/>
      <c r="B2" s="33"/>
      <c r="C2" s="33"/>
      <c r="D2" s="33"/>
      <c r="E2" s="33"/>
      <c r="F2" s="33"/>
      <c r="G2" s="33"/>
      <c r="H2" s="33"/>
    </row>
    <row r="3" spans="1:8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51</v>
      </c>
      <c r="B4" s="33"/>
      <c r="C4" s="33"/>
      <c r="D4" s="33"/>
      <c r="E4" s="33"/>
      <c r="F4" s="33"/>
      <c r="G4" s="33"/>
      <c r="H4" s="33"/>
    </row>
    <row r="5" spans="1:8">
      <c r="A5" s="33"/>
      <c r="B5" s="33"/>
      <c r="C5" s="33"/>
      <c r="D5" s="33"/>
      <c r="E5" s="33"/>
      <c r="F5" s="33"/>
      <c r="G5" s="33"/>
      <c r="H5" s="33"/>
    </row>
    <row r="6" spans="1:8">
      <c r="A6" s="35"/>
      <c r="B6" s="35"/>
      <c r="C6" s="33"/>
      <c r="D6" s="33"/>
      <c r="E6" s="33"/>
      <c r="F6" s="33"/>
      <c r="G6" s="33"/>
      <c r="H6" s="33"/>
    </row>
    <row r="7" spans="1:8">
      <c r="A7" s="36" t="s">
        <v>52</v>
      </c>
      <c r="B7" s="37" t="s">
        <v>53</v>
      </c>
      <c r="C7" s="33"/>
      <c r="D7" s="33"/>
      <c r="E7" s="33"/>
      <c r="F7" s="33"/>
      <c r="G7" s="33"/>
      <c r="H7" s="33"/>
    </row>
    <row r="8" spans="1:8">
      <c r="A8" s="326" t="str">
        <f>Perustiedot!F5</f>
        <v>Yhdistys X ry</v>
      </c>
      <c r="B8" s="38" t="str">
        <f>Perustiedot!F6</f>
        <v>y-tunnus tähän</v>
      </c>
      <c r="C8" s="33"/>
      <c r="D8" s="33"/>
      <c r="E8" s="33"/>
      <c r="F8" s="33"/>
      <c r="G8" s="33"/>
      <c r="H8" s="33"/>
    </row>
    <row r="9" spans="1:8">
      <c r="A9" s="326"/>
      <c r="B9" s="37" t="s">
        <v>54</v>
      </c>
      <c r="C9" s="33"/>
      <c r="D9" s="33"/>
      <c r="E9" s="33"/>
      <c r="F9" s="33"/>
      <c r="G9" s="33"/>
      <c r="H9" s="33"/>
    </row>
    <row r="10" spans="1:8">
      <c r="A10" s="327"/>
      <c r="B10" s="38" t="str">
        <f>Perustiedot!F7</f>
        <v>Hankkeen nimi tähän</v>
      </c>
      <c r="C10" s="33"/>
      <c r="D10" s="33"/>
      <c r="E10" s="33"/>
      <c r="F10" s="33"/>
      <c r="G10" s="33"/>
      <c r="H10" s="33"/>
    </row>
    <row r="11" spans="1:8">
      <c r="A11" s="39" t="s">
        <v>55</v>
      </c>
      <c r="B11" s="40"/>
      <c r="C11" s="35"/>
      <c r="D11" s="35"/>
      <c r="E11" s="35"/>
      <c r="F11" s="35"/>
      <c r="G11" s="41"/>
      <c r="H11" s="33"/>
    </row>
    <row r="12" spans="1:8" ht="29.25">
      <c r="A12" s="42" t="s">
        <v>56</v>
      </c>
      <c r="B12" s="43" t="s">
        <v>57</v>
      </c>
      <c r="C12" s="44" t="s">
        <v>58</v>
      </c>
      <c r="D12" s="44" t="s">
        <v>59</v>
      </c>
      <c r="E12" s="45" t="s">
        <v>60</v>
      </c>
      <c r="F12" s="46" t="s">
        <v>61</v>
      </c>
      <c r="G12" s="47" t="s">
        <v>62</v>
      </c>
      <c r="H12" s="33"/>
    </row>
    <row r="13" spans="1:8" ht="51" customHeight="1">
      <c r="A13" s="141"/>
      <c r="B13" s="49" t="s">
        <v>63</v>
      </c>
      <c r="C13" s="50">
        <v>90</v>
      </c>
      <c r="D13" s="50"/>
      <c r="E13" s="51">
        <f t="shared" ref="E13:E32" si="0">C13*20</f>
        <v>1800</v>
      </c>
      <c r="F13" s="52">
        <f t="shared" ref="F13:F32" si="1">D13*60</f>
        <v>0</v>
      </c>
      <c r="G13" s="53">
        <f t="shared" ref="G13:G32" si="2">E13+F13</f>
        <v>1800</v>
      </c>
      <c r="H13" s="33"/>
    </row>
    <row r="14" spans="1:8" ht="39.75" customHeight="1">
      <c r="A14" s="48"/>
      <c r="B14" s="49" t="s">
        <v>64</v>
      </c>
      <c r="C14" s="50">
        <v>90</v>
      </c>
      <c r="D14" s="50"/>
      <c r="E14" s="54">
        <f t="shared" si="0"/>
        <v>1800</v>
      </c>
      <c r="F14" s="52">
        <f t="shared" si="1"/>
        <v>0</v>
      </c>
      <c r="G14" s="52">
        <f t="shared" si="2"/>
        <v>1800</v>
      </c>
      <c r="H14" s="33"/>
    </row>
    <row r="15" spans="1:8" ht="32.25" customHeight="1">
      <c r="A15" s="55"/>
      <c r="B15" s="56"/>
      <c r="C15" s="57"/>
      <c r="D15" s="57"/>
      <c r="E15" s="58">
        <f t="shared" si="0"/>
        <v>0</v>
      </c>
      <c r="F15" s="59">
        <f t="shared" si="1"/>
        <v>0</v>
      </c>
      <c r="G15" s="59">
        <f t="shared" si="2"/>
        <v>0</v>
      </c>
      <c r="H15" s="33"/>
    </row>
    <row r="16" spans="1:8" ht="34.5" customHeight="1">
      <c r="A16" s="55"/>
      <c r="B16" s="56"/>
      <c r="C16" s="57"/>
      <c r="D16" s="57"/>
      <c r="E16" s="58">
        <f t="shared" si="0"/>
        <v>0</v>
      </c>
      <c r="F16" s="59">
        <f t="shared" si="1"/>
        <v>0</v>
      </c>
      <c r="G16" s="59">
        <f t="shared" si="2"/>
        <v>0</v>
      </c>
      <c r="H16" s="33"/>
    </row>
    <row r="17" spans="1:8" ht="45" customHeight="1">
      <c r="A17" s="55"/>
      <c r="B17" s="56"/>
      <c r="C17" s="57"/>
      <c r="D17" s="57"/>
      <c r="E17" s="58">
        <f t="shared" si="0"/>
        <v>0</v>
      </c>
      <c r="F17" s="59">
        <f t="shared" si="1"/>
        <v>0</v>
      </c>
      <c r="G17" s="59">
        <f t="shared" si="2"/>
        <v>0</v>
      </c>
      <c r="H17" s="33"/>
    </row>
    <row r="18" spans="1:8" ht="34.5" customHeight="1">
      <c r="A18" s="55"/>
      <c r="B18" s="60"/>
      <c r="C18" s="57"/>
      <c r="D18" s="57"/>
      <c r="E18" s="58">
        <f t="shared" si="0"/>
        <v>0</v>
      </c>
      <c r="F18" s="59">
        <f t="shared" si="1"/>
        <v>0</v>
      </c>
      <c r="G18" s="59">
        <f t="shared" si="2"/>
        <v>0</v>
      </c>
      <c r="H18" s="33"/>
    </row>
    <row r="19" spans="1:8" ht="38.25" customHeight="1">
      <c r="A19" s="55"/>
      <c r="B19" s="60"/>
      <c r="C19" s="57"/>
      <c r="D19" s="57"/>
      <c r="E19" s="58">
        <f t="shared" si="0"/>
        <v>0</v>
      </c>
      <c r="F19" s="59">
        <f t="shared" si="1"/>
        <v>0</v>
      </c>
      <c r="G19" s="59">
        <f t="shared" si="2"/>
        <v>0</v>
      </c>
      <c r="H19" s="33"/>
    </row>
    <row r="20" spans="1:8" ht="41.25" customHeight="1">
      <c r="A20" s="55"/>
      <c r="B20" s="56"/>
      <c r="C20" s="57"/>
      <c r="D20" s="57"/>
      <c r="E20" s="58">
        <f t="shared" si="0"/>
        <v>0</v>
      </c>
      <c r="F20" s="59">
        <f t="shared" si="1"/>
        <v>0</v>
      </c>
      <c r="G20" s="59">
        <f t="shared" si="2"/>
        <v>0</v>
      </c>
      <c r="H20" s="33"/>
    </row>
    <row r="21" spans="1:8" ht="36" customHeight="1">
      <c r="A21" s="55"/>
      <c r="B21" s="56"/>
      <c r="C21" s="57"/>
      <c r="D21" s="57"/>
      <c r="E21" s="58">
        <f t="shared" si="0"/>
        <v>0</v>
      </c>
      <c r="F21" s="59">
        <f t="shared" si="1"/>
        <v>0</v>
      </c>
      <c r="G21" s="59">
        <f t="shared" si="2"/>
        <v>0</v>
      </c>
      <c r="H21" s="33"/>
    </row>
    <row r="22" spans="1:8" ht="36.75" customHeight="1">
      <c r="A22" s="55"/>
      <c r="B22" s="56"/>
      <c r="C22" s="57"/>
      <c r="D22" s="57"/>
      <c r="E22" s="58">
        <f t="shared" si="0"/>
        <v>0</v>
      </c>
      <c r="F22" s="59">
        <f t="shared" si="1"/>
        <v>0</v>
      </c>
      <c r="G22" s="59">
        <f t="shared" si="2"/>
        <v>0</v>
      </c>
      <c r="H22" s="33"/>
    </row>
    <row r="23" spans="1:8" ht="33" customHeight="1">
      <c r="A23" s="55"/>
      <c r="B23" s="56"/>
      <c r="C23" s="57"/>
      <c r="D23" s="57"/>
      <c r="E23" s="58">
        <f t="shared" si="0"/>
        <v>0</v>
      </c>
      <c r="F23" s="59">
        <f t="shared" si="1"/>
        <v>0</v>
      </c>
      <c r="G23" s="59">
        <f t="shared" si="2"/>
        <v>0</v>
      </c>
      <c r="H23" s="33"/>
    </row>
    <row r="24" spans="1:8" ht="37.5" customHeight="1">
      <c r="A24" s="55"/>
      <c r="B24" s="56"/>
      <c r="C24" s="57"/>
      <c r="D24" s="57"/>
      <c r="E24" s="58">
        <f t="shared" si="0"/>
        <v>0</v>
      </c>
      <c r="F24" s="59">
        <f t="shared" si="1"/>
        <v>0</v>
      </c>
      <c r="G24" s="59">
        <f t="shared" si="2"/>
        <v>0</v>
      </c>
      <c r="H24" s="33"/>
    </row>
    <row r="25" spans="1:8" ht="35.25" customHeight="1">
      <c r="A25" s="55"/>
      <c r="B25" s="56"/>
      <c r="C25" s="57"/>
      <c r="D25" s="57"/>
      <c r="E25" s="58">
        <f t="shared" si="0"/>
        <v>0</v>
      </c>
      <c r="F25" s="59">
        <f t="shared" si="1"/>
        <v>0</v>
      </c>
      <c r="G25" s="59">
        <f t="shared" si="2"/>
        <v>0</v>
      </c>
      <c r="H25" s="33"/>
    </row>
    <row r="26" spans="1:8" ht="35.25" customHeight="1">
      <c r="A26" s="55"/>
      <c r="B26" s="56"/>
      <c r="C26" s="57"/>
      <c r="D26" s="57"/>
      <c r="E26" s="58">
        <f t="shared" si="0"/>
        <v>0</v>
      </c>
      <c r="F26" s="59">
        <f t="shared" si="1"/>
        <v>0</v>
      </c>
      <c r="G26" s="59">
        <f t="shared" si="2"/>
        <v>0</v>
      </c>
      <c r="H26" s="33"/>
    </row>
    <row r="27" spans="1:8" ht="34.5" customHeight="1">
      <c r="A27" s="55"/>
      <c r="B27" s="56"/>
      <c r="C27" s="57"/>
      <c r="D27" s="57"/>
      <c r="E27" s="58">
        <f t="shared" si="0"/>
        <v>0</v>
      </c>
      <c r="F27" s="59">
        <f t="shared" si="1"/>
        <v>0</v>
      </c>
      <c r="G27" s="59">
        <f t="shared" si="2"/>
        <v>0</v>
      </c>
      <c r="H27" s="33"/>
    </row>
    <row r="28" spans="1:8" ht="30.75" customHeight="1">
      <c r="A28" s="55"/>
      <c r="B28" s="56"/>
      <c r="C28" s="57"/>
      <c r="D28" s="57"/>
      <c r="E28" s="58">
        <f t="shared" si="0"/>
        <v>0</v>
      </c>
      <c r="F28" s="59">
        <f t="shared" si="1"/>
        <v>0</v>
      </c>
      <c r="G28" s="59">
        <f t="shared" si="2"/>
        <v>0</v>
      </c>
      <c r="H28" s="33"/>
    </row>
    <row r="29" spans="1:8" ht="35.25" customHeight="1">
      <c r="A29" s="55"/>
      <c r="B29" s="56"/>
      <c r="C29" s="57"/>
      <c r="D29" s="57"/>
      <c r="E29" s="58">
        <f t="shared" si="0"/>
        <v>0</v>
      </c>
      <c r="F29" s="59">
        <f t="shared" si="1"/>
        <v>0</v>
      </c>
      <c r="G29" s="59">
        <f t="shared" si="2"/>
        <v>0</v>
      </c>
      <c r="H29" s="33"/>
    </row>
    <row r="30" spans="1:8" ht="30.75" customHeight="1">
      <c r="A30" s="55"/>
      <c r="B30" s="56"/>
      <c r="C30" s="57"/>
      <c r="D30" s="57"/>
      <c r="E30" s="58">
        <f t="shared" si="0"/>
        <v>0</v>
      </c>
      <c r="F30" s="59">
        <f t="shared" si="1"/>
        <v>0</v>
      </c>
      <c r="G30" s="59">
        <f t="shared" si="2"/>
        <v>0</v>
      </c>
      <c r="H30" s="33"/>
    </row>
    <row r="31" spans="1:8" ht="30.75" customHeight="1">
      <c r="A31" s="55"/>
      <c r="B31" s="56"/>
      <c r="C31" s="57"/>
      <c r="D31" s="57"/>
      <c r="E31" s="58">
        <f t="shared" si="0"/>
        <v>0</v>
      </c>
      <c r="F31" s="59">
        <f t="shared" si="1"/>
        <v>0</v>
      </c>
      <c r="G31" s="59">
        <f t="shared" si="2"/>
        <v>0</v>
      </c>
      <c r="H31" s="33"/>
    </row>
    <row r="32" spans="1:8" ht="24.75" customHeight="1">
      <c r="A32" s="61"/>
      <c r="B32" s="62"/>
      <c r="C32" s="63"/>
      <c r="D32" s="63"/>
      <c r="E32" s="64">
        <f t="shared" si="0"/>
        <v>0</v>
      </c>
      <c r="F32" s="65">
        <f t="shared" si="1"/>
        <v>0</v>
      </c>
      <c r="G32" s="65">
        <f t="shared" si="2"/>
        <v>0</v>
      </c>
      <c r="H32" s="33"/>
    </row>
    <row r="33" spans="1:8">
      <c r="A33" s="66" t="s">
        <v>27</v>
      </c>
      <c r="B33" s="67"/>
      <c r="C33" s="67">
        <f t="shared" ref="C33:G33" si="3">SUM(C13:C32)</f>
        <v>180</v>
      </c>
      <c r="D33" s="67">
        <f t="shared" si="3"/>
        <v>0</v>
      </c>
      <c r="E33" s="68">
        <f t="shared" si="3"/>
        <v>3600</v>
      </c>
      <c r="F33" s="69">
        <f t="shared" si="3"/>
        <v>0</v>
      </c>
      <c r="G33" s="70">
        <f t="shared" si="3"/>
        <v>3600</v>
      </c>
      <c r="H33" s="33"/>
    </row>
    <row r="34" spans="1:8">
      <c r="A34" s="33"/>
      <c r="B34" s="33"/>
      <c r="C34" s="33"/>
      <c r="D34" s="33"/>
      <c r="E34" s="33"/>
      <c r="F34" s="33" t="s">
        <v>65</v>
      </c>
      <c r="G34" s="71">
        <f>E33+F33</f>
        <v>3600</v>
      </c>
      <c r="H34" s="72" t="str">
        <f>IF(G34=G33,"OK","VÄÄRIN")</f>
        <v>OK</v>
      </c>
    </row>
    <row r="35" spans="1:8">
      <c r="A35" s="73"/>
      <c r="B35" s="73"/>
      <c r="C35" s="73"/>
      <c r="D35" s="73"/>
      <c r="E35" s="73"/>
      <c r="F35" s="73"/>
      <c r="G35" s="73"/>
      <c r="H35" s="73"/>
    </row>
    <row r="36" spans="1:8">
      <c r="A36" s="74"/>
      <c r="B36" s="75"/>
      <c r="C36" s="73"/>
      <c r="D36" s="73"/>
      <c r="E36" s="73"/>
      <c r="F36" s="73"/>
      <c r="G36" s="73"/>
      <c r="H36" s="73"/>
    </row>
    <row r="37" spans="1:8">
      <c r="A37" s="76"/>
      <c r="B37" s="76"/>
      <c r="C37" s="77"/>
      <c r="D37" s="77"/>
      <c r="E37" s="78"/>
      <c r="F37" s="78"/>
      <c r="G37" s="77"/>
      <c r="H37" s="73"/>
    </row>
    <row r="38" spans="1:8">
      <c r="A38" s="73"/>
      <c r="B38" s="73"/>
      <c r="C38" s="73"/>
      <c r="D38" s="79"/>
      <c r="E38" s="80"/>
      <c r="F38" s="80"/>
      <c r="G38" s="80"/>
      <c r="H38" s="73"/>
    </row>
    <row r="39" spans="1:8">
      <c r="A39" s="73"/>
      <c r="B39" s="73"/>
      <c r="C39" s="73"/>
      <c r="D39" s="73"/>
      <c r="E39" s="80"/>
      <c r="F39" s="80"/>
      <c r="G39" s="80"/>
      <c r="H39" s="73"/>
    </row>
    <row r="40" spans="1:8">
      <c r="A40" s="73"/>
      <c r="B40" s="73"/>
      <c r="C40" s="73"/>
      <c r="D40" s="73"/>
      <c r="E40" s="80"/>
      <c r="F40" s="80"/>
      <c r="G40" s="80"/>
      <c r="H40" s="73"/>
    </row>
    <row r="41" spans="1:8">
      <c r="A41" s="73"/>
      <c r="B41" s="73"/>
      <c r="C41" s="73"/>
      <c r="D41" s="73"/>
      <c r="E41" s="80"/>
      <c r="F41" s="80"/>
      <c r="G41" s="80"/>
      <c r="H41" s="73"/>
    </row>
    <row r="42" spans="1:8">
      <c r="A42" s="73"/>
      <c r="B42" s="73"/>
      <c r="C42" s="73"/>
      <c r="D42" s="73"/>
      <c r="E42" s="80"/>
      <c r="F42" s="80"/>
      <c r="G42" s="80"/>
      <c r="H42" s="73"/>
    </row>
    <row r="43" spans="1:8">
      <c r="A43" s="73"/>
      <c r="B43" s="73"/>
      <c r="C43" s="73"/>
      <c r="D43" s="73"/>
      <c r="E43" s="80"/>
      <c r="F43" s="80"/>
      <c r="G43" s="80"/>
      <c r="H43" s="73"/>
    </row>
    <row r="44" spans="1:8">
      <c r="A44" s="73"/>
      <c r="B44" s="73"/>
      <c r="C44" s="73"/>
      <c r="D44" s="73"/>
      <c r="E44" s="80"/>
      <c r="F44" s="80"/>
      <c r="G44" s="80"/>
      <c r="H44" s="73"/>
    </row>
    <row r="45" spans="1:8">
      <c r="A45" s="73"/>
      <c r="B45" s="73"/>
      <c r="C45" s="73"/>
      <c r="D45" s="73"/>
      <c r="E45" s="80"/>
      <c r="F45" s="80"/>
      <c r="G45" s="80"/>
      <c r="H45" s="73"/>
    </row>
    <row r="46" spans="1:8">
      <c r="A46" s="73"/>
      <c r="B46" s="73"/>
      <c r="C46" s="73"/>
      <c r="D46" s="73"/>
      <c r="E46" s="80"/>
      <c r="F46" s="80"/>
      <c r="G46" s="80"/>
      <c r="H46" s="73"/>
    </row>
    <row r="47" spans="1:8">
      <c r="A47" s="73"/>
      <c r="B47" s="73"/>
      <c r="C47" s="73"/>
      <c r="D47" s="73"/>
      <c r="E47" s="80"/>
      <c r="F47" s="80"/>
      <c r="G47" s="80"/>
      <c r="H47" s="73"/>
    </row>
    <row r="48" spans="1:8">
      <c r="A48" s="73"/>
      <c r="B48" s="73"/>
      <c r="C48" s="73"/>
      <c r="D48" s="73"/>
      <c r="E48" s="80"/>
      <c r="F48" s="80"/>
      <c r="G48" s="80"/>
      <c r="H48" s="73"/>
    </row>
    <row r="49" spans="1:8">
      <c r="A49" s="73"/>
      <c r="B49" s="73"/>
      <c r="C49" s="73"/>
      <c r="D49" s="73"/>
      <c r="E49" s="80"/>
      <c r="F49" s="80"/>
      <c r="G49" s="80"/>
      <c r="H49" s="73"/>
    </row>
    <row r="50" spans="1:8">
      <c r="A50" s="73"/>
      <c r="B50" s="73"/>
      <c r="C50" s="73"/>
      <c r="D50" s="73"/>
      <c r="E50" s="80"/>
      <c r="F50" s="80"/>
      <c r="G50" s="80"/>
      <c r="H50" s="73"/>
    </row>
    <row r="51" spans="1:8">
      <c r="A51" s="73"/>
      <c r="B51" s="73"/>
      <c r="C51" s="73"/>
      <c r="D51" s="73"/>
      <c r="E51" s="80"/>
      <c r="F51" s="80"/>
      <c r="G51" s="80"/>
      <c r="H51" s="73"/>
    </row>
    <row r="52" spans="1:8">
      <c r="A52" s="73"/>
      <c r="B52" s="73"/>
      <c r="C52" s="73"/>
      <c r="D52" s="73"/>
      <c r="E52" s="80"/>
      <c r="F52" s="80"/>
      <c r="G52" s="80"/>
      <c r="H52" s="73"/>
    </row>
    <row r="53" spans="1:8">
      <c r="A53" s="73"/>
      <c r="B53" s="73"/>
      <c r="C53" s="73"/>
      <c r="D53" s="73"/>
      <c r="E53" s="80"/>
      <c r="F53" s="80"/>
      <c r="G53" s="80"/>
      <c r="H53" s="73"/>
    </row>
    <row r="54" spans="1:8">
      <c r="A54" s="73"/>
      <c r="B54" s="73"/>
      <c r="C54" s="73"/>
      <c r="D54" s="73"/>
      <c r="E54" s="80"/>
      <c r="F54" s="80"/>
      <c r="G54" s="80"/>
      <c r="H54" s="73"/>
    </row>
    <row r="55" spans="1:8">
      <c r="A55" s="73"/>
      <c r="B55" s="73"/>
      <c r="C55" s="73"/>
      <c r="D55" s="73"/>
      <c r="E55" s="80"/>
      <c r="F55" s="80"/>
      <c r="G55" s="80"/>
      <c r="H55" s="73"/>
    </row>
    <row r="56" spans="1:8">
      <c r="A56" s="73"/>
      <c r="B56" s="73"/>
      <c r="C56" s="73"/>
      <c r="D56" s="73"/>
      <c r="E56" s="80"/>
      <c r="F56" s="80"/>
      <c r="G56" s="80"/>
      <c r="H56" s="73"/>
    </row>
    <row r="57" spans="1:8">
      <c r="A57" s="73"/>
      <c r="B57" s="73"/>
      <c r="C57" s="73"/>
      <c r="D57" s="73"/>
      <c r="E57" s="80"/>
      <c r="F57" s="80"/>
      <c r="G57" s="80"/>
      <c r="H57" s="73"/>
    </row>
    <row r="58" spans="1:8">
      <c r="A58" s="76"/>
      <c r="B58" s="73"/>
      <c r="C58" s="73"/>
      <c r="D58" s="73"/>
      <c r="E58" s="80"/>
      <c r="F58" s="80"/>
      <c r="G58" s="80"/>
      <c r="H58" s="73"/>
    </row>
    <row r="59" spans="1:8">
      <c r="A59" s="73"/>
      <c r="B59" s="73"/>
      <c r="C59" s="73"/>
      <c r="D59" s="73"/>
      <c r="E59" s="73"/>
      <c r="F59" s="73"/>
      <c r="G59" s="80"/>
      <c r="H59" s="79"/>
    </row>
    <row r="60" spans="1:8">
      <c r="A60" s="73"/>
      <c r="B60" s="73"/>
      <c r="C60" s="73"/>
      <c r="D60" s="73"/>
      <c r="E60" s="73"/>
      <c r="F60" s="73"/>
      <c r="G60" s="73"/>
      <c r="H60" s="73"/>
    </row>
    <row r="61" spans="1:8">
      <c r="A61" s="73"/>
      <c r="B61" s="73"/>
      <c r="C61" s="73"/>
      <c r="D61" s="73"/>
      <c r="E61" s="73"/>
      <c r="F61" s="73"/>
      <c r="G61" s="73"/>
      <c r="H61" s="73"/>
    </row>
    <row r="62" spans="1:8">
      <c r="A62" s="73"/>
      <c r="B62" s="73"/>
      <c r="C62" s="73"/>
      <c r="D62" s="73"/>
      <c r="E62" s="73"/>
      <c r="F62" s="73"/>
      <c r="G62" s="73"/>
      <c r="H62" s="73"/>
    </row>
    <row r="63" spans="1:8" ht="12.75">
      <c r="A63" s="188"/>
      <c r="B63" s="188"/>
      <c r="C63" s="188"/>
      <c r="D63" s="188"/>
      <c r="E63" s="188"/>
      <c r="F63" s="188"/>
      <c r="G63" s="188"/>
      <c r="H63" s="188"/>
    </row>
  </sheetData>
  <mergeCells count="1">
    <mergeCell ref="A8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001"/>
  <sheetViews>
    <sheetView zoomScale="70" zoomScaleNormal="70" workbookViewId="0">
      <selection activeCell="H28" sqref="H28"/>
    </sheetView>
  </sheetViews>
  <sheetFormatPr defaultColWidth="14.42578125" defaultRowHeight="15" customHeight="1"/>
  <cols>
    <col min="1" max="1" width="30.140625" customWidth="1"/>
    <col min="2" max="2" width="33.42578125" customWidth="1"/>
    <col min="3" max="3" width="20.28515625" customWidth="1"/>
    <col min="4" max="4" width="20.85546875" customWidth="1"/>
    <col min="5" max="5" width="20.42578125" customWidth="1"/>
    <col min="6" max="6" width="28.28515625" customWidth="1"/>
    <col min="7" max="7" width="20" customWidth="1"/>
    <col min="8" max="8" width="26.85546875" customWidth="1"/>
    <col min="9" max="9" width="22.5703125" customWidth="1"/>
    <col min="10" max="10" width="16" customWidth="1"/>
    <col min="11" max="11" width="18.7109375" customWidth="1"/>
    <col min="12" max="12" width="10.5703125" customWidth="1"/>
    <col min="13" max="13" width="15.140625" customWidth="1"/>
    <col min="14" max="14" width="18.42578125" customWidth="1"/>
    <col min="15" max="15" width="27.28515625" customWidth="1"/>
  </cols>
  <sheetData>
    <row r="1" spans="1:15" ht="15.75" customHeight="1">
      <c r="A1" s="143"/>
      <c r="C1" s="189"/>
      <c r="D1" s="82"/>
      <c r="E1" s="82"/>
      <c r="F1" s="82"/>
      <c r="G1" s="83"/>
      <c r="H1" s="83"/>
      <c r="I1" s="190"/>
      <c r="J1" s="18"/>
      <c r="K1" s="18"/>
    </row>
    <row r="2" spans="1:15" ht="15.75" customHeight="1">
      <c r="A2" s="81"/>
      <c r="B2" s="191" t="s">
        <v>66</v>
      </c>
      <c r="C2" s="145" t="s">
        <v>67</v>
      </c>
      <c r="D2" s="154">
        <f>D5+G5</f>
        <v>10450</v>
      </c>
      <c r="E2" s="192"/>
      <c r="F2" s="192"/>
      <c r="G2" s="192"/>
      <c r="H2" s="192"/>
      <c r="I2" s="192"/>
      <c r="J2" s="85"/>
      <c r="K2" s="86"/>
    </row>
    <row r="3" spans="1:15" ht="15.75" customHeight="1">
      <c r="A3" s="81"/>
      <c r="B3" s="192"/>
      <c r="C3" s="192"/>
      <c r="D3" s="192"/>
      <c r="E3" s="192"/>
      <c r="F3" s="192"/>
      <c r="G3" s="192"/>
      <c r="H3" s="192"/>
      <c r="I3" s="192"/>
      <c r="J3" s="85"/>
      <c r="K3" s="86"/>
    </row>
    <row r="4" spans="1:15" ht="15.75" customHeight="1">
      <c r="A4" s="144" t="s">
        <v>68</v>
      </c>
      <c r="B4" s="193" t="str">
        <f>Perustiedot!F7</f>
        <v>Hankkeen nimi tähän</v>
      </c>
      <c r="C4" s="194" t="s">
        <v>69</v>
      </c>
      <c r="D4" s="195" t="s">
        <v>34</v>
      </c>
      <c r="E4" s="195" t="s">
        <v>70</v>
      </c>
      <c r="F4" s="195" t="s">
        <v>71</v>
      </c>
      <c r="G4" s="195" t="s">
        <v>44</v>
      </c>
      <c r="H4" s="195" t="s">
        <v>27</v>
      </c>
      <c r="I4" s="87" t="s">
        <v>72</v>
      </c>
      <c r="J4" s="87"/>
      <c r="K4" s="86"/>
    </row>
    <row r="5" spans="1:15" ht="21" customHeight="1">
      <c r="A5" s="18" t="str">
        <f>Perustiedot!F5</f>
        <v>Yhdistys X ry</v>
      </c>
      <c r="B5" s="196" t="s">
        <v>73</v>
      </c>
      <c r="C5" s="197">
        <f>'TUKIPÄÄTÖS ERITTELY KUSTANNUSAR'!C4</f>
        <v>3200</v>
      </c>
      <c r="D5" s="88">
        <f>'TUKIPÄÄTÖS ERITTELY KUSTANNUSAR'!C8</f>
        <v>6850</v>
      </c>
      <c r="E5" s="198">
        <f>'TUKIPÄÄTÖS ERITTELY KUSTANNUSAR'!C16</f>
        <v>0</v>
      </c>
      <c r="F5" s="198">
        <f>'TUKIPÄÄTÖS ERITTELY KUSTANNUSAR'!C18</f>
        <v>0</v>
      </c>
      <c r="G5" s="88">
        <f>'TUKIPÄÄTÖS ERITTELY KUSTANNUSAR'!C20</f>
        <v>3600</v>
      </c>
      <c r="H5" s="88">
        <f t="shared" ref="H5:H6" si="0">SUM(C5:G5)</f>
        <v>13650</v>
      </c>
      <c r="I5" s="199">
        <f t="shared" ref="I5:I6" si="1">G5/(H5-G5)</f>
        <v>0.35820895522388058</v>
      </c>
      <c r="J5" s="89"/>
      <c r="K5" s="86"/>
    </row>
    <row r="6" spans="1:15" ht="15.75" hidden="1" customHeight="1">
      <c r="A6" s="18"/>
      <c r="B6" s="200" t="s">
        <v>74</v>
      </c>
      <c r="C6" s="200" t="e">
        <f>#REF!</f>
        <v>#REF!</v>
      </c>
      <c r="D6" s="200" t="e">
        <f>#REF!</f>
        <v>#REF!</v>
      </c>
      <c r="E6" s="200" t="e">
        <f>#REF!</f>
        <v>#REF!</v>
      </c>
      <c r="F6" s="200" t="e">
        <f>#REF!</f>
        <v>#REF!</v>
      </c>
      <c r="G6" s="201" t="e">
        <f>I5*(C6+D6+E6+F6)</f>
        <v>#REF!</v>
      </c>
      <c r="H6" s="201" t="e">
        <f t="shared" si="0"/>
        <v>#REF!</v>
      </c>
      <c r="I6" s="202" t="e">
        <f t="shared" si="1"/>
        <v>#REF!</v>
      </c>
      <c r="J6" s="90" t="e">
        <f>IF(I5=I6,"OK","VÄÄRIN")</f>
        <v>#REF!</v>
      </c>
      <c r="K6" s="86"/>
    </row>
    <row r="7" spans="1:15" ht="30.75" customHeight="1">
      <c r="A7" s="18"/>
      <c r="B7" s="146" t="s">
        <v>75</v>
      </c>
      <c r="C7" s="84">
        <f t="shared" ref="C7:C8" si="2">C5+D5+E5+F5</f>
        <v>10050</v>
      </c>
      <c r="D7" s="196"/>
      <c r="E7" s="196"/>
      <c r="F7" s="196"/>
      <c r="G7" s="196"/>
      <c r="H7" s="196"/>
      <c r="I7" s="203"/>
      <c r="J7" s="86"/>
      <c r="K7" s="86"/>
    </row>
    <row r="8" spans="1:15" ht="15.75" hidden="1" customHeight="1">
      <c r="A8" s="18"/>
      <c r="B8" s="204" t="s">
        <v>75</v>
      </c>
      <c r="C8" s="205" t="e">
        <f t="shared" si="2"/>
        <v>#REF!</v>
      </c>
      <c r="D8" s="91"/>
      <c r="E8" s="204" t="s">
        <v>76</v>
      </c>
      <c r="F8" s="205" t="e">
        <f>#REF!</f>
        <v>#REF!</v>
      </c>
      <c r="G8" s="204" t="s">
        <v>77</v>
      </c>
      <c r="H8" s="206" t="e">
        <f>F8-G6</f>
        <v>#REF!</v>
      </c>
      <c r="I8" s="207"/>
      <c r="J8" s="86"/>
      <c r="K8" s="86"/>
      <c r="O8" s="92"/>
    </row>
    <row r="9" spans="1:15" ht="15.75" hidden="1" customHeight="1">
      <c r="A9" s="18"/>
      <c r="B9" s="86"/>
      <c r="C9" s="204" t="s">
        <v>78</v>
      </c>
      <c r="D9" s="206" t="e">
        <f>D6+G6</f>
        <v>#REF!</v>
      </c>
      <c r="E9" s="86"/>
      <c r="F9" s="86"/>
      <c r="G9" s="86"/>
      <c r="H9" s="208"/>
      <c r="I9" s="86"/>
      <c r="J9" s="86"/>
      <c r="K9" s="86"/>
      <c r="O9" s="92"/>
    </row>
    <row r="10" spans="1:15" ht="15.75" customHeight="1">
      <c r="A10" s="18"/>
      <c r="B10" s="86"/>
      <c r="C10" s="86"/>
      <c r="D10" s="86"/>
      <c r="E10" s="86"/>
      <c r="F10" s="86"/>
      <c r="G10" s="86"/>
      <c r="H10" s="86"/>
      <c r="I10" s="86"/>
      <c r="J10" s="86"/>
      <c r="K10" s="93"/>
      <c r="L10" s="94"/>
      <c r="M10" s="94"/>
    </row>
    <row r="11" spans="1:15" ht="15.75" customHeight="1">
      <c r="A11" s="18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5" ht="15.75" customHeight="1">
      <c r="A12" s="18"/>
      <c r="B12" s="209" t="s">
        <v>79</v>
      </c>
      <c r="C12" s="96"/>
      <c r="D12" s="328" t="s">
        <v>6</v>
      </c>
      <c r="E12" s="329"/>
      <c r="F12" s="210">
        <f>Perustiedot!F8</f>
        <v>0.5</v>
      </c>
      <c r="G12" s="330" t="s">
        <v>80</v>
      </c>
      <c r="H12" s="331"/>
      <c r="I12" s="95">
        <f>Rahoitussuunnitelma!E5</f>
        <v>0.5</v>
      </c>
      <c r="J12" s="211" t="s">
        <v>81</v>
      </c>
      <c r="K12" s="212">
        <f>C15/C7</f>
        <v>0.67910447761194026</v>
      </c>
    </row>
    <row r="13" spans="1:15" ht="15.75" customHeight="1">
      <c r="A13" s="18"/>
      <c r="B13" s="209"/>
      <c r="C13" s="209"/>
      <c r="D13" s="209"/>
      <c r="E13" s="96"/>
      <c r="F13" s="96"/>
      <c r="G13" s="96"/>
      <c r="H13" s="96"/>
      <c r="I13" s="96"/>
      <c r="J13" s="213" t="s">
        <v>82</v>
      </c>
      <c r="K13" s="214">
        <f>K12+E16</f>
        <v>6825.6791044776119</v>
      </c>
    </row>
    <row r="14" spans="1:15" ht="15.75" customHeight="1">
      <c r="A14" s="18"/>
      <c r="B14" s="215"/>
      <c r="C14" s="216" t="s">
        <v>83</v>
      </c>
      <c r="D14" s="216" t="s">
        <v>44</v>
      </c>
      <c r="E14" s="217" t="s">
        <v>84</v>
      </c>
      <c r="F14" s="216" t="s">
        <v>85</v>
      </c>
      <c r="G14" s="218" t="s">
        <v>86</v>
      </c>
      <c r="H14" s="219"/>
      <c r="I14" s="96"/>
      <c r="J14" s="86"/>
      <c r="K14" s="86"/>
    </row>
    <row r="15" spans="1:15" ht="31.5" customHeight="1">
      <c r="A15" s="18"/>
      <c r="B15" s="96" t="s">
        <v>73</v>
      </c>
      <c r="C15" s="220">
        <f>F12*H5</f>
        <v>6825</v>
      </c>
      <c r="D15" s="220">
        <f>G5</f>
        <v>3600</v>
      </c>
      <c r="E15" s="220">
        <f>H5-(C15+D15)</f>
        <v>3225</v>
      </c>
      <c r="F15" s="220">
        <f>SUM(C15:E15)</f>
        <v>13650</v>
      </c>
      <c r="G15" s="221">
        <f>D15/(F15-C15)</f>
        <v>0.52747252747252749</v>
      </c>
      <c r="H15" s="222" t="str">
        <f>IF(G15&gt;=0.75,"LIIKAA TALKOITA", "OK")</f>
        <v>OK</v>
      </c>
      <c r="I15" s="96"/>
      <c r="J15" s="86"/>
      <c r="K15" s="86"/>
    </row>
    <row r="16" spans="1:15" ht="21.75" customHeight="1">
      <c r="A16" s="18"/>
      <c r="B16" s="223" t="s">
        <v>87</v>
      </c>
      <c r="C16" s="224">
        <f>Rahoitussuunnitelma!D5</f>
        <v>6825</v>
      </c>
      <c r="D16" s="148" t="s">
        <v>88</v>
      </c>
      <c r="E16" s="147">
        <f>E15+D15</f>
        <v>6825</v>
      </c>
      <c r="F16" s="96"/>
      <c r="G16" s="96"/>
      <c r="H16" s="96"/>
      <c r="I16" s="96"/>
      <c r="J16" s="86"/>
      <c r="K16" s="86"/>
    </row>
    <row r="17" spans="1:11" ht="15.75" customHeight="1">
      <c r="A17" s="18"/>
      <c r="B17" s="225"/>
      <c r="C17" s="226"/>
      <c r="D17" s="150" t="s">
        <v>89</v>
      </c>
      <c r="E17" s="151">
        <v>0</v>
      </c>
      <c r="F17" s="96"/>
      <c r="G17" s="96"/>
      <c r="H17" s="96"/>
      <c r="I17" s="96"/>
      <c r="J17" s="86"/>
      <c r="K17" s="86"/>
    </row>
    <row r="18" spans="1:11" ht="19.5" customHeight="1">
      <c r="A18" s="18"/>
      <c r="B18" s="91"/>
      <c r="C18" s="91"/>
      <c r="D18" s="152" t="s">
        <v>90</v>
      </c>
      <c r="E18" s="153">
        <f>E15-E17</f>
        <v>3225</v>
      </c>
      <c r="F18" s="91"/>
      <c r="G18" s="91"/>
      <c r="H18" s="91"/>
      <c r="I18" s="91"/>
      <c r="J18" s="86"/>
      <c r="K18" s="86"/>
    </row>
    <row r="19" spans="1:11" ht="35.25" hidden="1" customHeight="1">
      <c r="A19" s="18"/>
      <c r="B19" s="227" t="s">
        <v>91</v>
      </c>
      <c r="C19" s="97" t="e">
        <f>F12*H6</f>
        <v>#REF!</v>
      </c>
      <c r="D19" s="149" t="e">
        <f>G6</f>
        <v>#REF!</v>
      </c>
      <c r="E19" s="149" t="e">
        <f>H6-(C19+D19)</f>
        <v>#REF!</v>
      </c>
      <c r="F19" s="97" t="e">
        <f>SUM(C19:E19)</f>
        <v>#REF!</v>
      </c>
      <c r="G19" s="98" t="e">
        <f>D19/(F19-C19)</f>
        <v>#REF!</v>
      </c>
      <c r="H19" s="228" t="e">
        <f>IF(G19&gt;=0.75,"LIIKAA TALKOITA", "OK")</f>
        <v>#REF!</v>
      </c>
      <c r="I19" s="91"/>
      <c r="J19" s="86"/>
      <c r="K19" s="86"/>
    </row>
    <row r="20" spans="1:11" ht="15.75" hidden="1" customHeight="1">
      <c r="A20" s="18"/>
      <c r="B20" s="91"/>
      <c r="C20" s="91"/>
      <c r="D20" s="91"/>
      <c r="E20" s="91"/>
      <c r="F20" s="91"/>
      <c r="G20" s="91"/>
      <c r="H20" s="91"/>
      <c r="I20" s="91"/>
      <c r="J20" s="86"/>
      <c r="K20" s="86"/>
    </row>
    <row r="21" spans="1:11" ht="15.75" hidden="1" customHeight="1">
      <c r="A21" s="18"/>
      <c r="B21" s="91"/>
      <c r="C21" s="91"/>
      <c r="D21" s="91"/>
      <c r="E21" s="91"/>
      <c r="F21" s="91"/>
      <c r="G21" s="91"/>
      <c r="H21" s="91"/>
      <c r="I21" s="91"/>
      <c r="J21" s="86"/>
      <c r="K21" s="86"/>
    </row>
    <row r="22" spans="1:11" ht="15.75" hidden="1" customHeight="1">
      <c r="A22" s="18"/>
      <c r="B22" s="91"/>
      <c r="C22" s="91"/>
      <c r="D22" s="91"/>
      <c r="E22" s="91"/>
      <c r="F22" s="91"/>
      <c r="G22" s="91"/>
      <c r="H22" s="91"/>
      <c r="I22" s="91"/>
      <c r="J22" s="86"/>
      <c r="K22" s="86"/>
    </row>
    <row r="23" spans="1:11" ht="15.75" hidden="1" customHeight="1">
      <c r="B23" s="99"/>
      <c r="C23" s="99"/>
      <c r="D23" s="99"/>
      <c r="E23" s="99"/>
      <c r="F23" s="99"/>
      <c r="G23" s="99"/>
      <c r="H23" s="99"/>
      <c r="I23" s="99"/>
      <c r="J23" s="100"/>
      <c r="K23" s="100"/>
    </row>
    <row r="24" spans="1:11" ht="15.75" hidden="1" customHeight="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ht="15.75" customHeight="1" thickBot="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1:11" ht="21.95" customHeight="1">
      <c r="B26" s="101"/>
      <c r="C26" s="336" t="s">
        <v>92</v>
      </c>
      <c r="D26" s="338">
        <f>Perustiedot!D31</f>
        <v>50</v>
      </c>
      <c r="E26" s="340" t="s">
        <v>93</v>
      </c>
      <c r="F26" s="341"/>
      <c r="G26" s="101"/>
      <c r="H26" s="101"/>
      <c r="I26" s="101"/>
      <c r="J26" s="101"/>
      <c r="K26" s="101"/>
    </row>
    <row r="27" spans="1:11" ht="15.75" customHeight="1" thickBot="1">
      <c r="B27" s="101"/>
      <c r="C27" s="337"/>
      <c r="D27" s="339"/>
      <c r="E27" s="168">
        <f>E16-D26</f>
        <v>6775</v>
      </c>
      <c r="F27" s="169" t="str">
        <f>IF(E27&gt;0,"OK","LIIKAA TULOJA")</f>
        <v>OK</v>
      </c>
      <c r="G27" s="101"/>
      <c r="H27" s="101"/>
      <c r="I27" s="101"/>
      <c r="J27" s="101"/>
      <c r="K27" s="101"/>
    </row>
    <row r="28" spans="1:11" ht="15.75" customHeight="1"/>
    <row r="29" spans="1:11" ht="15.75" customHeight="1"/>
    <row r="30" spans="1:11" ht="15.75" customHeight="1"/>
    <row r="31" spans="1:11" ht="15.75" customHeight="1">
      <c r="H31" s="229"/>
      <c r="J31" s="230"/>
    </row>
    <row r="32" spans="1:11" ht="15.75" customHeight="1"/>
    <row r="33" spans="2:14" ht="15.75" customHeight="1"/>
    <row r="34" spans="2:14" ht="15.75" customHeight="1">
      <c r="E34" s="231"/>
      <c r="J34" s="232"/>
      <c r="K34" s="231"/>
    </row>
    <row r="35" spans="2:14" ht="15.75" customHeight="1">
      <c r="D35" s="229"/>
      <c r="E35" s="229"/>
      <c r="F35" s="229"/>
      <c r="G35" s="229"/>
      <c r="H35" s="229"/>
      <c r="I35" s="229"/>
    </row>
    <row r="36" spans="2:14" ht="15.75" customHeight="1">
      <c r="D36" s="229"/>
      <c r="E36" s="229"/>
      <c r="F36" s="229"/>
      <c r="G36" s="229"/>
      <c r="H36" s="229"/>
      <c r="I36" s="229"/>
    </row>
    <row r="37" spans="2:14" ht="15.75" customHeight="1">
      <c r="D37" s="229"/>
      <c r="E37" s="229"/>
      <c r="F37" s="233"/>
      <c r="G37" s="229"/>
      <c r="H37" s="229"/>
      <c r="I37" s="233"/>
    </row>
    <row r="38" spans="2:14" ht="15.75" customHeight="1">
      <c r="D38" s="234"/>
      <c r="E38" s="234"/>
      <c r="F38" s="233"/>
      <c r="G38" s="234"/>
      <c r="H38" s="234"/>
      <c r="I38" s="235"/>
    </row>
    <row r="39" spans="2:14" ht="15.75" customHeight="1">
      <c r="D39" s="234"/>
      <c r="E39" s="234"/>
      <c r="F39" s="233"/>
      <c r="G39" s="234"/>
      <c r="H39" s="234"/>
      <c r="I39" s="235"/>
    </row>
    <row r="40" spans="2:14" ht="15.75" customHeight="1">
      <c r="D40" s="234"/>
      <c r="E40" s="234"/>
      <c r="F40" s="233"/>
      <c r="G40" s="234"/>
      <c r="H40" s="229"/>
      <c r="I40" s="229"/>
    </row>
    <row r="41" spans="2:14" ht="15.75" customHeight="1"/>
    <row r="42" spans="2:14" ht="25.5" customHeight="1">
      <c r="B42" s="102" t="s">
        <v>94</v>
      </c>
      <c r="C42" s="103" t="s">
        <v>30</v>
      </c>
      <c r="D42" s="103" t="s">
        <v>34</v>
      </c>
      <c r="E42" s="103" t="s">
        <v>42</v>
      </c>
      <c r="F42" s="103" t="s">
        <v>71</v>
      </c>
      <c r="G42" s="104" t="s">
        <v>44</v>
      </c>
      <c r="H42" s="236" t="s">
        <v>27</v>
      </c>
      <c r="I42" s="236" t="s">
        <v>95</v>
      </c>
      <c r="J42" s="102" t="s">
        <v>96</v>
      </c>
      <c r="K42" s="102" t="s">
        <v>97</v>
      </c>
      <c r="L42" s="105" t="s">
        <v>98</v>
      </c>
      <c r="M42" s="332" t="s">
        <v>99</v>
      </c>
      <c r="N42" s="329"/>
    </row>
    <row r="43" spans="2:14" ht="15.75" customHeight="1">
      <c r="B43" s="106">
        <f>F12</f>
        <v>0.5</v>
      </c>
      <c r="C43" s="237">
        <f t="shared" ref="C43:G43" si="3">C5</f>
        <v>3200</v>
      </c>
      <c r="D43" s="237">
        <f t="shared" si="3"/>
        <v>6850</v>
      </c>
      <c r="E43" s="237">
        <f t="shared" si="3"/>
        <v>0</v>
      </c>
      <c r="F43" s="237">
        <f t="shared" si="3"/>
        <v>0</v>
      </c>
      <c r="G43" s="107">
        <f t="shared" si="3"/>
        <v>3600</v>
      </c>
      <c r="H43" s="108">
        <f>C43+D43+E43+F43+G43</f>
        <v>13650</v>
      </c>
      <c r="I43" s="109"/>
      <c r="J43" s="110">
        <f>C15/(C43+D43+E43+F43)</f>
        <v>0.67910447761194026</v>
      </c>
      <c r="K43" s="111">
        <f>(H43-(H43*F12))-G43</f>
        <v>3225</v>
      </c>
      <c r="L43" s="238">
        <f>H43*B43</f>
        <v>6825</v>
      </c>
      <c r="M43" s="239">
        <f t="shared" ref="M43:M50" si="4">K43/H43</f>
        <v>0.23626373626373626</v>
      </c>
      <c r="N43" s="240"/>
    </row>
    <row r="44" spans="2:14" ht="15.75" customHeight="1">
      <c r="B44" s="112" t="s">
        <v>100</v>
      </c>
      <c r="C44" s="241"/>
      <c r="D44" s="241"/>
      <c r="E44" s="241"/>
      <c r="F44" s="241"/>
      <c r="G44" s="113" t="s">
        <v>101</v>
      </c>
      <c r="H44" s="242" t="s">
        <v>102</v>
      </c>
      <c r="I44" s="243" t="s">
        <v>95</v>
      </c>
      <c r="J44" s="114" t="s">
        <v>96</v>
      </c>
      <c r="K44" s="114" t="s">
        <v>103</v>
      </c>
      <c r="L44" s="244" t="s">
        <v>98</v>
      </c>
      <c r="M44" s="245"/>
      <c r="N44" s="246"/>
    </row>
    <row r="45" spans="2:14" ht="15.75" customHeight="1">
      <c r="B45" s="115">
        <v>0.4</v>
      </c>
      <c r="C45" s="116"/>
      <c r="D45" s="116"/>
      <c r="E45" s="116"/>
      <c r="F45" s="116"/>
      <c r="G45" s="117">
        <f>(C43+D43+E43+F43)*I45</f>
        <v>8222.91</v>
      </c>
      <c r="H45" s="118">
        <f>G45+F43+E43+D43+C43</f>
        <v>18272.91</v>
      </c>
      <c r="I45" s="119">
        <v>0.81820000000000004</v>
      </c>
      <c r="J45" s="120">
        <f>(H45*B45)/(C43+D43+E43+F43)</f>
        <v>0.72728000000000004</v>
      </c>
      <c r="K45" s="121">
        <f t="shared" ref="K45:K50" si="5">(H45-(H45*B45))-G45</f>
        <v>2740.8359999999993</v>
      </c>
      <c r="L45" s="247">
        <f t="shared" ref="L45:L50" si="6">H45*B45</f>
        <v>7309.1640000000007</v>
      </c>
      <c r="M45" s="248">
        <f t="shared" si="4"/>
        <v>0.14999450005499942</v>
      </c>
      <c r="N45" s="246"/>
    </row>
    <row r="46" spans="2:14" ht="15.75" customHeight="1">
      <c r="B46" s="115">
        <v>0.5</v>
      </c>
      <c r="C46" s="116"/>
      <c r="D46" s="116"/>
      <c r="E46" s="116"/>
      <c r="F46" s="116"/>
      <c r="G46" s="117">
        <f>(C43+D43+E43+F43)*I46</f>
        <v>6030</v>
      </c>
      <c r="H46" s="118">
        <f>G46+F43+E43+D43+C43</f>
        <v>16080</v>
      </c>
      <c r="I46" s="119">
        <v>0.6</v>
      </c>
      <c r="J46" s="120">
        <f>(H46*B46)/(C43+D43+E43+F43)</f>
        <v>0.8</v>
      </c>
      <c r="K46" s="121">
        <f t="shared" si="5"/>
        <v>2010</v>
      </c>
      <c r="L46" s="247">
        <f t="shared" si="6"/>
        <v>8040</v>
      </c>
      <c r="M46" s="248">
        <f t="shared" si="4"/>
        <v>0.125</v>
      </c>
      <c r="N46" s="246"/>
    </row>
    <row r="47" spans="2:14" ht="15.75" customHeight="1">
      <c r="B47" s="115">
        <v>0.6</v>
      </c>
      <c r="C47" s="116"/>
      <c r="D47" s="116"/>
      <c r="E47" s="116"/>
      <c r="F47" s="116"/>
      <c r="G47" s="117">
        <f>(C43+D43+E43+F43)*I47</f>
        <v>4307.1428574299998</v>
      </c>
      <c r="H47" s="118">
        <f>G47+F43+E43+D43+C43</f>
        <v>14357.142857430001</v>
      </c>
      <c r="I47" s="119">
        <v>0.42857142860000003</v>
      </c>
      <c r="J47" s="120">
        <f>(H47*B47)/(C43+D43+E43+F43)</f>
        <v>0.85714285715999994</v>
      </c>
      <c r="K47" s="121">
        <f t="shared" si="5"/>
        <v>1435.7142855420016</v>
      </c>
      <c r="L47" s="247">
        <f t="shared" si="6"/>
        <v>8614.2857144579993</v>
      </c>
      <c r="M47" s="248">
        <f t="shared" si="4"/>
        <v>9.9999999986000107E-2</v>
      </c>
      <c r="N47" s="246"/>
    </row>
    <row r="48" spans="2:14" ht="15.75" customHeight="1">
      <c r="B48" s="115">
        <v>0.65</v>
      </c>
      <c r="C48" s="116"/>
      <c r="D48" s="116"/>
      <c r="E48" s="116"/>
      <c r="F48" s="116"/>
      <c r="G48" s="117">
        <f>(C43+D43+E43+F43)*I48</f>
        <v>3576.9960000000001</v>
      </c>
      <c r="H48" s="118">
        <f>G48+F43+E43+D43+C43</f>
        <v>13626.995999999999</v>
      </c>
      <c r="I48" s="119">
        <v>0.35592000000000001</v>
      </c>
      <c r="J48" s="120">
        <f>(H48*B48)/(C43+D43+E43+F43)</f>
        <v>0.88134799999999991</v>
      </c>
      <c r="K48" s="121">
        <f t="shared" si="5"/>
        <v>1192.4525999999996</v>
      </c>
      <c r="L48" s="247">
        <f t="shared" si="6"/>
        <v>8857.5473999999995</v>
      </c>
      <c r="M48" s="248">
        <f t="shared" si="4"/>
        <v>8.7506637559738018E-2</v>
      </c>
      <c r="N48" s="246"/>
    </row>
    <row r="49" spans="1:14" ht="15.75" customHeight="1">
      <c r="B49" s="115">
        <v>0.7</v>
      </c>
      <c r="C49" s="116"/>
      <c r="D49" s="116"/>
      <c r="E49" s="116"/>
      <c r="F49" s="116"/>
      <c r="G49" s="117">
        <f>(C43+D43+E43+F43)*I49</f>
        <v>2917.741125</v>
      </c>
      <c r="H49" s="118">
        <f>G49+F43+E43+D43+C43</f>
        <v>12967.741125</v>
      </c>
      <c r="I49" s="119">
        <v>0.29032249999999998</v>
      </c>
      <c r="J49" s="120">
        <f>(H49*B49)/(C43+D43+E43+F43)</f>
        <v>0.90322574999999994</v>
      </c>
      <c r="K49" s="121">
        <f t="shared" si="5"/>
        <v>972.58121250000158</v>
      </c>
      <c r="L49" s="247">
        <f t="shared" si="6"/>
        <v>9077.4187874999989</v>
      </c>
      <c r="M49" s="248">
        <f t="shared" si="4"/>
        <v>7.5000048437503145E-2</v>
      </c>
      <c r="N49" s="246"/>
    </row>
    <row r="50" spans="1:14" ht="15.75" customHeight="1">
      <c r="B50" s="122">
        <v>0.8</v>
      </c>
      <c r="C50" s="123"/>
      <c r="D50" s="123"/>
      <c r="E50" s="123"/>
      <c r="F50" s="123"/>
      <c r="G50" s="124">
        <f>(C43+D43+E43+F43)*I50</f>
        <v>1773.5293792500001</v>
      </c>
      <c r="H50" s="125">
        <f>G50+F43+E43+D43+C43</f>
        <v>11823.52937925</v>
      </c>
      <c r="I50" s="126">
        <v>0.17647058500000001</v>
      </c>
      <c r="J50" s="127">
        <f>(H50*B50)/(C43+D43+E43+F43)</f>
        <v>0.9411764680000001</v>
      </c>
      <c r="K50" s="128">
        <f t="shared" si="5"/>
        <v>591.1764965999987</v>
      </c>
      <c r="L50" s="249">
        <f t="shared" si="6"/>
        <v>9458.8235034000008</v>
      </c>
      <c r="M50" s="250">
        <f t="shared" si="4"/>
        <v>5.0000002337499898E-2</v>
      </c>
      <c r="N50" s="251"/>
    </row>
    <row r="51" spans="1:14" ht="15.75" customHeight="1"/>
    <row r="52" spans="1:14" ht="15.75" customHeight="1">
      <c r="G52" s="252"/>
    </row>
    <row r="53" spans="1:14" ht="15.75" customHeight="1">
      <c r="A53" s="229"/>
      <c r="B53" s="333"/>
      <c r="C53" s="334"/>
      <c r="D53" s="129"/>
      <c r="E53" s="335"/>
      <c r="F53" s="334"/>
      <c r="G53" s="334"/>
      <c r="H53" s="334"/>
    </row>
    <row r="54" spans="1:14" ht="15.75" customHeight="1">
      <c r="A54" s="229"/>
      <c r="B54" s="129"/>
      <c r="C54" s="129"/>
      <c r="D54" s="129"/>
      <c r="E54" s="129"/>
      <c r="F54" s="129"/>
      <c r="G54" s="130"/>
      <c r="H54" s="129"/>
    </row>
    <row r="55" spans="1:14" ht="15.75" customHeight="1">
      <c r="A55" s="229"/>
      <c r="B55" s="129"/>
      <c r="C55" s="129"/>
      <c r="D55" s="129"/>
      <c r="E55" s="129"/>
      <c r="F55" s="129"/>
      <c r="G55" s="131"/>
      <c r="H55" s="131"/>
    </row>
    <row r="56" spans="1:14" ht="15.75" customHeight="1">
      <c r="A56" s="229"/>
      <c r="B56" s="132"/>
      <c r="C56" s="133"/>
      <c r="D56" s="129"/>
      <c r="E56" s="134"/>
      <c r="F56" s="129"/>
      <c r="G56" s="131"/>
      <c r="H56" s="131"/>
    </row>
    <row r="57" spans="1:14" ht="15.75" customHeight="1">
      <c r="A57" s="229"/>
      <c r="B57" s="129"/>
      <c r="C57" s="129"/>
      <c r="D57" s="135"/>
      <c r="E57" s="134"/>
      <c r="F57" s="129"/>
      <c r="G57" s="131"/>
      <c r="H57" s="131"/>
    </row>
    <row r="58" spans="1:14" ht="15.75" customHeight="1">
      <c r="A58" s="229"/>
      <c r="B58" s="129"/>
      <c r="C58" s="129"/>
      <c r="D58" s="129"/>
      <c r="E58" s="134"/>
      <c r="F58" s="129"/>
      <c r="G58" s="131"/>
      <c r="H58" s="131"/>
    </row>
    <row r="59" spans="1:14" ht="15.75" customHeight="1">
      <c r="A59" s="229"/>
      <c r="B59" s="129"/>
      <c r="C59" s="129"/>
      <c r="D59" s="129"/>
      <c r="E59" s="134"/>
      <c r="F59" s="129"/>
      <c r="G59" s="131"/>
      <c r="H59" s="131"/>
    </row>
    <row r="60" spans="1:14" ht="15.75" customHeight="1">
      <c r="A60" s="229"/>
      <c r="B60" s="129"/>
      <c r="C60" s="129"/>
      <c r="D60" s="129"/>
      <c r="E60" s="134"/>
      <c r="F60" s="129"/>
      <c r="G60" s="131"/>
      <c r="H60" s="131"/>
    </row>
    <row r="61" spans="1:14" ht="15.75" customHeight="1">
      <c r="A61" s="229"/>
      <c r="B61" s="129"/>
      <c r="C61" s="129"/>
      <c r="D61" s="129"/>
      <c r="E61" s="134"/>
      <c r="F61" s="129"/>
      <c r="G61" s="131"/>
      <c r="H61" s="131"/>
    </row>
    <row r="62" spans="1:14" ht="15.75" customHeight="1">
      <c r="A62" s="229"/>
      <c r="B62" s="129"/>
      <c r="C62" s="129"/>
      <c r="D62" s="129"/>
      <c r="E62" s="134"/>
      <c r="F62" s="129"/>
      <c r="G62" s="131"/>
      <c r="H62" s="131"/>
    </row>
    <row r="63" spans="1:14" ht="15.75" customHeight="1">
      <c r="A63" s="229"/>
      <c r="B63" s="129"/>
      <c r="C63" s="129"/>
      <c r="D63" s="129"/>
      <c r="E63" s="129"/>
      <c r="F63" s="129"/>
      <c r="G63" s="129"/>
      <c r="H63" s="129"/>
    </row>
    <row r="64" spans="1:14" ht="15.75" customHeight="1">
      <c r="A64" s="229"/>
      <c r="B64" s="229"/>
      <c r="C64" s="229"/>
      <c r="D64" s="229"/>
      <c r="E64" s="229"/>
      <c r="F64" s="229"/>
      <c r="G64" s="229"/>
      <c r="H64" s="229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D12:E12"/>
    <mergeCell ref="G12:H12"/>
    <mergeCell ref="M42:N42"/>
    <mergeCell ref="B53:C53"/>
    <mergeCell ref="E53:H53"/>
    <mergeCell ref="C26:C27"/>
    <mergeCell ref="D26:D27"/>
    <mergeCell ref="E26:F26"/>
  </mergeCells>
  <conditionalFormatting sqref="D56">
    <cfRule type="expression" dxfId="0" priority="1">
      <formula>D56/(G56-H56)&gt;0.25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4:K29"/>
  <sheetViews>
    <sheetView workbookViewId="0"/>
  </sheetViews>
  <sheetFormatPr defaultColWidth="14.42578125" defaultRowHeight="15" customHeight="1"/>
  <cols>
    <col min="2" max="2" width="19.7109375" customWidth="1"/>
    <col min="3" max="3" width="36" customWidth="1"/>
    <col min="4" max="4" width="28.42578125" customWidth="1"/>
    <col min="6" max="6" width="17.42578125" customWidth="1"/>
  </cols>
  <sheetData>
    <row r="4" spans="2:11" ht="15" customHeight="1">
      <c r="D4" s="136" t="s">
        <v>104</v>
      </c>
    </row>
    <row r="5" spans="2:11" ht="15" customHeight="1">
      <c r="B5" s="355" t="s">
        <v>105</v>
      </c>
      <c r="C5" s="356"/>
      <c r="D5" s="253">
        <f>D27*D29-D6</f>
        <v>6825</v>
      </c>
      <c r="E5" s="254">
        <f>D5/D27</f>
        <v>0.5</v>
      </c>
      <c r="F5" s="255" t="s">
        <v>106</v>
      </c>
      <c r="G5" s="357" t="str">
        <f>IF(E5+E6&gt;0.65,"EI MAHDOLLISTA","OK")</f>
        <v>OK</v>
      </c>
      <c r="H5" s="358" t="s">
        <v>107</v>
      </c>
      <c r="I5" s="349"/>
      <c r="J5" s="349"/>
      <c r="K5" s="356"/>
    </row>
    <row r="6" spans="2:11" ht="15" customHeight="1">
      <c r="B6" s="345" t="s">
        <v>108</v>
      </c>
      <c r="C6" s="346"/>
      <c r="D6" s="257">
        <v>0</v>
      </c>
      <c r="E6" s="258">
        <f>D6/D27</f>
        <v>0</v>
      </c>
      <c r="F6" s="259" t="s">
        <v>109</v>
      </c>
      <c r="G6" s="343"/>
      <c r="H6" s="260"/>
      <c r="I6" s="261">
        <f>'Kustannusarvio ja rahoitussuunn'!F12+E6</f>
        <v>0.5</v>
      </c>
      <c r="J6" s="359" t="str">
        <f>IF(I6&gt;('Kustannusarvio ja rahoitussuunn'!F12+E6),"EI VOIMASSA","KÄYTETTÄVISSÄ")</f>
        <v>KÄYTETTÄVISSÄ</v>
      </c>
      <c r="K6" s="343"/>
    </row>
    <row r="7" spans="2:11" ht="15" customHeight="1">
      <c r="B7" s="345" t="s">
        <v>110</v>
      </c>
      <c r="C7" s="346"/>
      <c r="D7" s="262">
        <f>D27-(D5+D6)-D26</f>
        <v>3225</v>
      </c>
      <c r="E7" s="263" t="str">
        <f>IF(D7='Kustannusarvio ja rahoitussuunn'!E15,"OK","VÄÄRIN")</f>
        <v>OK</v>
      </c>
    </row>
    <row r="8" spans="2:11" ht="15" customHeight="1">
      <c r="B8" s="345" t="s">
        <v>111</v>
      </c>
      <c r="C8" s="346"/>
      <c r="D8" s="262">
        <f>D26</f>
        <v>3600</v>
      </c>
      <c r="E8" s="264" t="str">
        <f>IF(D9='Kustannusarvio ja rahoitussuunn'!G15,"OK","VÄÄRIN")</f>
        <v>OK</v>
      </c>
    </row>
    <row r="9" spans="2:11" ht="15" customHeight="1">
      <c r="B9" s="345" t="s">
        <v>112</v>
      </c>
      <c r="C9" s="346"/>
      <c r="D9" s="265">
        <f>D8/(D27-D5-D6)</f>
        <v>0.52747252747252749</v>
      </c>
      <c r="E9" s="266" t="str">
        <f>IF(D9&gt;0.74999999,"LIIKAA TALKOITA","OK")</f>
        <v>OK</v>
      </c>
    </row>
    <row r="10" spans="2:11" ht="15" customHeight="1">
      <c r="B10" s="345" t="s">
        <v>113</v>
      </c>
      <c r="C10" s="346"/>
      <c r="D10" s="267">
        <f>D27-D5-D6</f>
        <v>6825</v>
      </c>
    </row>
    <row r="11" spans="2:11" ht="15" customHeight="1">
      <c r="B11" s="344" t="s">
        <v>27</v>
      </c>
      <c r="C11" s="343"/>
      <c r="D11" s="268">
        <f>D5+D6+D7+D8</f>
        <v>13650</v>
      </c>
    </row>
    <row r="12" spans="2:11" ht="15" customHeight="1">
      <c r="B12" s="345" t="s">
        <v>114</v>
      </c>
      <c r="C12" s="346"/>
      <c r="D12" s="269">
        <f>(D5+D6)*0.43</f>
        <v>2934.75</v>
      </c>
      <c r="E12" s="270"/>
    </row>
    <row r="13" spans="2:11" ht="15" customHeight="1">
      <c r="B13" s="354" t="s">
        <v>115</v>
      </c>
      <c r="C13" s="346"/>
      <c r="D13" s="271">
        <f>D12/(D5+D6)</f>
        <v>0.43</v>
      </c>
      <c r="E13" s="246"/>
    </row>
    <row r="14" spans="2:11" ht="15" customHeight="1">
      <c r="B14" s="345" t="s">
        <v>116</v>
      </c>
      <c r="C14" s="346"/>
      <c r="D14" s="272">
        <f>(D5+D6)-D12-D16-D18</f>
        <v>2525.25</v>
      </c>
      <c r="E14" s="246"/>
    </row>
    <row r="15" spans="2:11" ht="15" customHeight="1">
      <c r="B15" s="354" t="s">
        <v>117</v>
      </c>
      <c r="C15" s="346"/>
      <c r="D15" s="273">
        <f>D14/(D5+D6)</f>
        <v>0.37</v>
      </c>
      <c r="E15" s="137">
        <f>1-D13-D17-D19</f>
        <v>0.37000000000000005</v>
      </c>
    </row>
    <row r="16" spans="2:11" ht="15" customHeight="1">
      <c r="B16" s="345" t="s">
        <v>118</v>
      </c>
      <c r="C16" s="346"/>
      <c r="D16" s="272">
        <f>(D5+D6)*E17</f>
        <v>1365</v>
      </c>
      <c r="E16" s="246"/>
    </row>
    <row r="17" spans="2:7" ht="15" customHeight="1">
      <c r="B17" s="354" t="s">
        <v>119</v>
      </c>
      <c r="C17" s="346"/>
      <c r="D17" s="273">
        <f>D16/(D5+D6)</f>
        <v>0.2</v>
      </c>
      <c r="E17" s="138">
        <v>0.2</v>
      </c>
      <c r="F17" s="274">
        <f>D15-0.37</f>
        <v>0</v>
      </c>
    </row>
    <row r="18" spans="2:7" ht="15" customHeight="1">
      <c r="B18" s="345" t="s">
        <v>108</v>
      </c>
      <c r="C18" s="346"/>
      <c r="D18" s="272">
        <f>D6</f>
        <v>0</v>
      </c>
      <c r="E18" s="246"/>
      <c r="F18" s="256" t="s">
        <v>120</v>
      </c>
      <c r="G18" s="275"/>
    </row>
    <row r="19" spans="2:7" ht="15" customHeight="1">
      <c r="B19" s="354" t="s">
        <v>121</v>
      </c>
      <c r="C19" s="346"/>
      <c r="D19" s="276">
        <f>D18/(D5+D6)</f>
        <v>0</v>
      </c>
      <c r="E19" s="246"/>
      <c r="F19" s="342">
        <f>D19+D17+D15+D13</f>
        <v>1</v>
      </c>
      <c r="G19" s="343"/>
    </row>
    <row r="20" spans="2:7" ht="15" customHeight="1">
      <c r="B20" s="344" t="s">
        <v>122</v>
      </c>
      <c r="C20" s="343"/>
      <c r="D20" s="277">
        <f>D12+D14+D16+D18</f>
        <v>6825</v>
      </c>
      <c r="E20" s="278">
        <f>D20/D22</f>
        <v>0.5</v>
      </c>
      <c r="F20" s="244" t="str">
        <f>IF(E20=D29,"OK","VÄÄRIN")</f>
        <v>OK</v>
      </c>
    </row>
    <row r="21" spans="2:7" ht="15" customHeight="1">
      <c r="B21" s="345" t="s">
        <v>113</v>
      </c>
      <c r="C21" s="346"/>
      <c r="D21" s="267">
        <f>D10</f>
        <v>6825</v>
      </c>
    </row>
    <row r="22" spans="2:7" ht="15" customHeight="1">
      <c r="B22" s="345" t="s">
        <v>123</v>
      </c>
      <c r="C22" s="346"/>
      <c r="D22" s="267">
        <f>D20+D21</f>
        <v>13650</v>
      </c>
    </row>
    <row r="23" spans="2:7" ht="15" customHeight="1">
      <c r="B23" s="347"/>
      <c r="C23" s="343"/>
      <c r="D23" s="279" t="str">
        <f>IF(D22=D11,"OK","VÄÄRIN")</f>
        <v>OK</v>
      </c>
    </row>
    <row r="25" spans="2:7" ht="15" customHeight="1">
      <c r="B25" s="348" t="s">
        <v>75</v>
      </c>
      <c r="C25" s="349"/>
      <c r="D25" s="280">
        <f>'Kustannusarvio ja rahoitussuunn'!C7</f>
        <v>10050</v>
      </c>
    </row>
    <row r="26" spans="2:7" ht="15" customHeight="1">
      <c r="B26" s="350" t="s">
        <v>124</v>
      </c>
      <c r="C26" s="334"/>
      <c r="D26" s="281">
        <f>'Kustannusarvio ja rahoitussuunn'!G5</f>
        <v>3600</v>
      </c>
      <c r="E26" s="274">
        <f>D9</f>
        <v>0.52747252747252749</v>
      </c>
    </row>
    <row r="27" spans="2:7" ht="15" customHeight="1">
      <c r="B27" s="351" t="s">
        <v>27</v>
      </c>
      <c r="C27" s="352"/>
      <c r="D27" s="249">
        <f>'Kustannusarvio ja rahoitussuunn'!H5</f>
        <v>13650</v>
      </c>
    </row>
    <row r="28" spans="2:7" ht="15" customHeight="1">
      <c r="B28" s="282" t="s">
        <v>125</v>
      </c>
      <c r="C28" s="283"/>
      <c r="D28" s="284">
        <f>D7</f>
        <v>3225</v>
      </c>
    </row>
    <row r="29" spans="2:7" ht="15" customHeight="1">
      <c r="B29" s="353" t="s">
        <v>126</v>
      </c>
      <c r="C29" s="329"/>
      <c r="D29" s="285">
        <f>'Kustannusarvio ja rahoitussuunn'!F12</f>
        <v>0.5</v>
      </c>
    </row>
  </sheetData>
  <mergeCells count="27">
    <mergeCell ref="B5:C5"/>
    <mergeCell ref="G5:G6"/>
    <mergeCell ref="H5:K5"/>
    <mergeCell ref="B6:C6"/>
    <mergeCell ref="J6:K6"/>
    <mergeCell ref="B7:C7"/>
    <mergeCell ref="B8:C8"/>
    <mergeCell ref="B9:C9"/>
    <mergeCell ref="B10:C10"/>
    <mergeCell ref="B11:C11"/>
    <mergeCell ref="B26:C26"/>
    <mergeCell ref="B27:C27"/>
    <mergeCell ref="B29:C29"/>
    <mergeCell ref="B12:C12"/>
    <mergeCell ref="B13:C13"/>
    <mergeCell ref="B14:C14"/>
    <mergeCell ref="B15:C15"/>
    <mergeCell ref="B22:C22"/>
    <mergeCell ref="B16:C16"/>
    <mergeCell ref="B17:C17"/>
    <mergeCell ref="B18:C18"/>
    <mergeCell ref="B19:C19"/>
    <mergeCell ref="F19:G19"/>
    <mergeCell ref="B20:C20"/>
    <mergeCell ref="B21:C21"/>
    <mergeCell ref="B23:C23"/>
    <mergeCell ref="B25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119"/>
  <sheetViews>
    <sheetView topLeftCell="A7" workbookViewId="0">
      <selection activeCell="G9" sqref="G9"/>
    </sheetView>
  </sheetViews>
  <sheetFormatPr defaultColWidth="14.42578125" defaultRowHeight="15" customHeight="1"/>
  <sheetData>
    <row r="1" spans="1:20" ht="15" customHeight="1">
      <c r="A1" s="139" t="s">
        <v>127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>
      <c r="A3" s="33" t="s">
        <v>128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>
      <c r="A5" s="33" t="s">
        <v>129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>
      <c r="A7" s="33" t="s">
        <v>130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>
      <c r="A8" s="33" t="s">
        <v>131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>
      <c r="A9" s="33" t="s">
        <v>132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>
      <c r="A12" s="33" t="s">
        <v>133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>
      <c r="A14" s="33" t="s">
        <v>134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15" customHeight="1">
      <c r="A16" s="364" t="s">
        <v>135</v>
      </c>
      <c r="B16" s="36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ht="15" customHeight="1">
      <c r="A17" s="367" t="s">
        <v>136</v>
      </c>
      <c r="B17" s="329"/>
      <c r="C17" s="286" t="s">
        <v>137</v>
      </c>
      <c r="D17" s="286" t="s">
        <v>138</v>
      </c>
      <c r="E17" s="286" t="s">
        <v>139</v>
      </c>
      <c r="F17" s="286" t="s">
        <v>140</v>
      </c>
      <c r="G17" s="286" t="s">
        <v>141</v>
      </c>
      <c r="H17" s="286" t="s">
        <v>142</v>
      </c>
      <c r="I17" s="287" t="s">
        <v>143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>
      <c r="A18" s="368" t="s">
        <v>144</v>
      </c>
      <c r="B18" s="361"/>
      <c r="C18" s="288" t="s">
        <v>145</v>
      </c>
      <c r="D18" s="289">
        <v>25000</v>
      </c>
      <c r="E18" s="288" t="s">
        <v>146</v>
      </c>
      <c r="F18" s="289">
        <v>24500</v>
      </c>
      <c r="G18" s="288" t="s">
        <v>147</v>
      </c>
      <c r="H18" s="290">
        <v>23900</v>
      </c>
      <c r="I18" s="291">
        <f t="shared" ref="I18:I39" si="0">MIN(D18,F18,H18)</f>
        <v>23900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>
      <c r="A19" s="366"/>
      <c r="B19" s="361"/>
      <c r="C19" s="288"/>
      <c r="D19" s="292"/>
      <c r="E19" s="288"/>
      <c r="F19" s="292"/>
      <c r="G19" s="288"/>
      <c r="H19" s="293"/>
      <c r="I19" s="291">
        <f t="shared" si="0"/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>
      <c r="A20" s="366"/>
      <c r="B20" s="361"/>
      <c r="C20" s="288"/>
      <c r="D20" s="292"/>
      <c r="E20" s="288"/>
      <c r="F20" s="292"/>
      <c r="G20" s="288"/>
      <c r="H20" s="293"/>
      <c r="I20" s="291">
        <f t="shared" si="0"/>
        <v>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>
      <c r="A21" s="366"/>
      <c r="B21" s="361"/>
      <c r="C21" s="288"/>
      <c r="D21" s="292"/>
      <c r="E21" s="288"/>
      <c r="F21" s="292"/>
      <c r="G21" s="288"/>
      <c r="H21" s="293"/>
      <c r="I21" s="291">
        <f t="shared" si="0"/>
        <v>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>
      <c r="A22" s="366"/>
      <c r="B22" s="361"/>
      <c r="C22" s="288"/>
      <c r="D22" s="292"/>
      <c r="E22" s="288"/>
      <c r="F22" s="292"/>
      <c r="G22" s="288"/>
      <c r="H22" s="293"/>
      <c r="I22" s="291">
        <f t="shared" si="0"/>
        <v>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>
      <c r="A23" s="366"/>
      <c r="B23" s="361"/>
      <c r="C23" s="288"/>
      <c r="D23" s="292"/>
      <c r="E23" s="288"/>
      <c r="F23" s="292"/>
      <c r="G23" s="288"/>
      <c r="H23" s="293"/>
      <c r="I23" s="291">
        <f t="shared" si="0"/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ht="15" customHeight="1">
      <c r="A24" s="360"/>
      <c r="B24" s="361"/>
      <c r="C24" s="288"/>
      <c r="D24" s="292"/>
      <c r="E24" s="288"/>
      <c r="F24" s="292"/>
      <c r="G24" s="288"/>
      <c r="H24" s="293"/>
      <c r="I24" s="291">
        <f t="shared" si="0"/>
        <v>0</v>
      </c>
    </row>
    <row r="25" spans="1:20" ht="15" customHeight="1">
      <c r="A25" s="360"/>
      <c r="B25" s="361"/>
      <c r="C25" s="288"/>
      <c r="D25" s="292"/>
      <c r="E25" s="288"/>
      <c r="F25" s="292"/>
      <c r="G25" s="288"/>
      <c r="H25" s="293"/>
      <c r="I25" s="291">
        <f t="shared" si="0"/>
        <v>0</v>
      </c>
    </row>
    <row r="26" spans="1:20" ht="15" customHeight="1">
      <c r="A26" s="360"/>
      <c r="B26" s="361"/>
      <c r="C26" s="288"/>
      <c r="D26" s="292"/>
      <c r="E26" s="288"/>
      <c r="F26" s="292"/>
      <c r="G26" s="288"/>
      <c r="H26" s="293"/>
      <c r="I26" s="291">
        <f t="shared" si="0"/>
        <v>0</v>
      </c>
    </row>
    <row r="27" spans="1:20" ht="15" customHeight="1">
      <c r="A27" s="360"/>
      <c r="B27" s="361"/>
      <c r="C27" s="288"/>
      <c r="D27" s="292"/>
      <c r="E27" s="288"/>
      <c r="F27" s="292"/>
      <c r="G27" s="288"/>
      <c r="H27" s="293"/>
      <c r="I27" s="291">
        <f t="shared" si="0"/>
        <v>0</v>
      </c>
    </row>
    <row r="28" spans="1:20" ht="15" customHeight="1">
      <c r="A28" s="360"/>
      <c r="B28" s="361"/>
      <c r="C28" s="288"/>
      <c r="D28" s="292"/>
      <c r="E28" s="288"/>
      <c r="F28" s="292"/>
      <c r="G28" s="288"/>
      <c r="H28" s="293"/>
      <c r="I28" s="291">
        <f t="shared" si="0"/>
        <v>0</v>
      </c>
    </row>
    <row r="29" spans="1:20" ht="15" customHeight="1">
      <c r="A29" s="360"/>
      <c r="B29" s="361"/>
      <c r="C29" s="288"/>
      <c r="D29" s="292"/>
      <c r="E29" s="288"/>
      <c r="F29" s="292"/>
      <c r="G29" s="288"/>
      <c r="H29" s="293"/>
      <c r="I29" s="291">
        <f t="shared" si="0"/>
        <v>0</v>
      </c>
    </row>
    <row r="30" spans="1:20" ht="15" customHeight="1">
      <c r="A30" s="360"/>
      <c r="B30" s="361"/>
      <c r="C30" s="288"/>
      <c r="D30" s="292"/>
      <c r="E30" s="288"/>
      <c r="F30" s="292"/>
      <c r="G30" s="288"/>
      <c r="H30" s="293"/>
      <c r="I30" s="291">
        <f t="shared" si="0"/>
        <v>0</v>
      </c>
    </row>
    <row r="31" spans="1:20" ht="15" customHeight="1">
      <c r="A31" s="360"/>
      <c r="B31" s="361"/>
      <c r="C31" s="288"/>
      <c r="D31" s="292"/>
      <c r="E31" s="288"/>
      <c r="F31" s="292"/>
      <c r="G31" s="288"/>
      <c r="H31" s="293"/>
      <c r="I31" s="291">
        <f t="shared" si="0"/>
        <v>0</v>
      </c>
    </row>
    <row r="32" spans="1:20" ht="15" customHeight="1">
      <c r="A32" s="360"/>
      <c r="B32" s="361"/>
      <c r="C32" s="288"/>
      <c r="D32" s="292"/>
      <c r="E32" s="288"/>
      <c r="F32" s="292"/>
      <c r="G32" s="288"/>
      <c r="H32" s="293"/>
      <c r="I32" s="291">
        <f t="shared" si="0"/>
        <v>0</v>
      </c>
    </row>
    <row r="33" spans="1:9" ht="15" customHeight="1">
      <c r="A33" s="360"/>
      <c r="B33" s="361"/>
      <c r="C33" s="288"/>
      <c r="D33" s="292"/>
      <c r="E33" s="288"/>
      <c r="F33" s="292"/>
      <c r="G33" s="288"/>
      <c r="H33" s="293"/>
      <c r="I33" s="291">
        <f t="shared" si="0"/>
        <v>0</v>
      </c>
    </row>
    <row r="34" spans="1:9" ht="15" customHeight="1">
      <c r="A34" s="360"/>
      <c r="B34" s="361"/>
      <c r="C34" s="288"/>
      <c r="D34" s="292"/>
      <c r="E34" s="288"/>
      <c r="F34" s="292"/>
      <c r="G34" s="288"/>
      <c r="H34" s="293"/>
      <c r="I34" s="291">
        <f t="shared" si="0"/>
        <v>0</v>
      </c>
    </row>
    <row r="35" spans="1:9" ht="15" customHeight="1">
      <c r="A35" s="360"/>
      <c r="B35" s="361"/>
      <c r="C35" s="288"/>
      <c r="D35" s="292"/>
      <c r="E35" s="288"/>
      <c r="F35" s="292"/>
      <c r="G35" s="288"/>
      <c r="H35" s="293"/>
      <c r="I35" s="291">
        <f t="shared" si="0"/>
        <v>0</v>
      </c>
    </row>
    <row r="36" spans="1:9" ht="15" customHeight="1">
      <c r="A36" s="360"/>
      <c r="B36" s="361"/>
      <c r="C36" s="288"/>
      <c r="D36" s="292"/>
      <c r="E36" s="288"/>
      <c r="F36" s="292"/>
      <c r="G36" s="288"/>
      <c r="H36" s="293"/>
      <c r="I36" s="291">
        <f t="shared" si="0"/>
        <v>0</v>
      </c>
    </row>
    <row r="37" spans="1:9" ht="15" customHeight="1">
      <c r="A37" s="360"/>
      <c r="B37" s="361"/>
      <c r="C37" s="288"/>
      <c r="D37" s="292"/>
      <c r="E37" s="288"/>
      <c r="F37" s="292"/>
      <c r="G37" s="288"/>
      <c r="H37" s="293"/>
      <c r="I37" s="291">
        <f t="shared" si="0"/>
        <v>0</v>
      </c>
    </row>
    <row r="38" spans="1:9" ht="15" customHeight="1">
      <c r="A38" s="360"/>
      <c r="B38" s="361"/>
      <c r="C38" s="288"/>
      <c r="D38" s="292"/>
      <c r="E38" s="288"/>
      <c r="F38" s="292"/>
      <c r="G38" s="288"/>
      <c r="H38" s="293"/>
      <c r="I38" s="291">
        <f t="shared" si="0"/>
        <v>0</v>
      </c>
    </row>
    <row r="39" spans="1:9" ht="12.75">
      <c r="A39" s="362"/>
      <c r="B39" s="363"/>
      <c r="C39" s="294"/>
      <c r="D39" s="295"/>
      <c r="E39" s="294"/>
      <c r="F39" s="295"/>
      <c r="G39" s="294"/>
      <c r="H39" s="296"/>
      <c r="I39" s="291">
        <f t="shared" si="0"/>
        <v>0</v>
      </c>
    </row>
    <row r="40" spans="1:9" ht="12.75">
      <c r="A40" s="92"/>
      <c r="B40" s="92"/>
      <c r="C40" s="92"/>
      <c r="D40" s="92"/>
      <c r="E40" s="92"/>
      <c r="F40" s="92"/>
      <c r="G40" s="16"/>
      <c r="H40" s="297" t="s">
        <v>27</v>
      </c>
      <c r="I40" s="298">
        <f>SUM(I18:I39)</f>
        <v>23900</v>
      </c>
    </row>
    <row r="43" spans="1:9" ht="18.75">
      <c r="A43" s="364" t="s">
        <v>34</v>
      </c>
      <c r="B43" s="365"/>
      <c r="C43" s="33"/>
      <c r="D43" s="33"/>
      <c r="E43" s="33"/>
      <c r="F43" s="33"/>
      <c r="G43" s="33"/>
      <c r="H43" s="33"/>
      <c r="I43" s="33"/>
    </row>
    <row r="44" spans="1:9" ht="18">
      <c r="A44" s="367" t="s">
        <v>136</v>
      </c>
      <c r="B44" s="329"/>
      <c r="C44" s="286" t="s">
        <v>137</v>
      </c>
      <c r="D44" s="286" t="s">
        <v>138</v>
      </c>
      <c r="E44" s="286" t="s">
        <v>139</v>
      </c>
      <c r="F44" s="286" t="s">
        <v>140</v>
      </c>
      <c r="G44" s="286" t="s">
        <v>141</v>
      </c>
      <c r="H44" s="286" t="s">
        <v>142</v>
      </c>
      <c r="I44" s="287" t="s">
        <v>143</v>
      </c>
    </row>
    <row r="45" spans="1:9" ht="12.75">
      <c r="A45" s="368" t="s">
        <v>148</v>
      </c>
      <c r="B45" s="361"/>
      <c r="C45" s="288" t="s">
        <v>145</v>
      </c>
      <c r="D45" s="289">
        <v>4200</v>
      </c>
      <c r="E45" s="288" t="s">
        <v>146</v>
      </c>
      <c r="F45" s="289">
        <v>3500</v>
      </c>
      <c r="G45" s="288" t="s">
        <v>147</v>
      </c>
      <c r="H45" s="290">
        <v>3600</v>
      </c>
      <c r="I45" s="291">
        <f t="shared" ref="I45:I66" si="1">MIN(D45,F45,H45)</f>
        <v>3500</v>
      </c>
    </row>
    <row r="46" spans="1:9">
      <c r="A46" s="366"/>
      <c r="B46" s="361"/>
      <c r="C46" s="288"/>
      <c r="D46" s="292"/>
      <c r="E46" s="288"/>
      <c r="F46" s="292"/>
      <c r="G46" s="288"/>
      <c r="H46" s="293"/>
      <c r="I46" s="291">
        <f t="shared" si="1"/>
        <v>0</v>
      </c>
    </row>
    <row r="47" spans="1:9">
      <c r="A47" s="366"/>
      <c r="B47" s="361"/>
      <c r="C47" s="288"/>
      <c r="D47" s="292"/>
      <c r="E47" s="288"/>
      <c r="F47" s="292"/>
      <c r="G47" s="288"/>
      <c r="H47" s="293"/>
      <c r="I47" s="291">
        <f t="shared" si="1"/>
        <v>0</v>
      </c>
    </row>
    <row r="48" spans="1:9">
      <c r="A48" s="366"/>
      <c r="B48" s="361"/>
      <c r="C48" s="288"/>
      <c r="D48" s="292"/>
      <c r="E48" s="288"/>
      <c r="F48" s="292"/>
      <c r="G48" s="288"/>
      <c r="H48" s="293"/>
      <c r="I48" s="291">
        <f t="shared" si="1"/>
        <v>0</v>
      </c>
    </row>
    <row r="49" spans="1:9">
      <c r="A49" s="366"/>
      <c r="B49" s="361"/>
      <c r="C49" s="288"/>
      <c r="D49" s="292"/>
      <c r="E49" s="288"/>
      <c r="F49" s="292"/>
      <c r="G49" s="288"/>
      <c r="H49" s="293"/>
      <c r="I49" s="291">
        <f t="shared" si="1"/>
        <v>0</v>
      </c>
    </row>
    <row r="50" spans="1:9">
      <c r="A50" s="366"/>
      <c r="B50" s="361"/>
      <c r="C50" s="288"/>
      <c r="D50" s="292"/>
      <c r="E50" s="288"/>
      <c r="F50" s="292"/>
      <c r="G50" s="288"/>
      <c r="H50" s="293"/>
      <c r="I50" s="291">
        <f t="shared" si="1"/>
        <v>0</v>
      </c>
    </row>
    <row r="51" spans="1:9" ht="12.75">
      <c r="A51" s="360"/>
      <c r="B51" s="361"/>
      <c r="C51" s="288"/>
      <c r="D51" s="292"/>
      <c r="E51" s="288"/>
      <c r="F51" s="292"/>
      <c r="G51" s="288"/>
      <c r="H51" s="293"/>
      <c r="I51" s="291">
        <f t="shared" si="1"/>
        <v>0</v>
      </c>
    </row>
    <row r="52" spans="1:9" ht="12.75">
      <c r="A52" s="360"/>
      <c r="B52" s="361"/>
      <c r="C52" s="288"/>
      <c r="D52" s="292"/>
      <c r="E52" s="288"/>
      <c r="F52" s="292"/>
      <c r="G52" s="288"/>
      <c r="H52" s="293"/>
      <c r="I52" s="291">
        <f t="shared" si="1"/>
        <v>0</v>
      </c>
    </row>
    <row r="53" spans="1:9" ht="12.75">
      <c r="A53" s="360"/>
      <c r="B53" s="361"/>
      <c r="C53" s="288"/>
      <c r="D53" s="292"/>
      <c r="E53" s="288"/>
      <c r="F53" s="292"/>
      <c r="G53" s="288"/>
      <c r="H53" s="293"/>
      <c r="I53" s="291">
        <f t="shared" si="1"/>
        <v>0</v>
      </c>
    </row>
    <row r="54" spans="1:9" ht="12.75">
      <c r="A54" s="360"/>
      <c r="B54" s="361"/>
      <c r="C54" s="288"/>
      <c r="D54" s="292"/>
      <c r="E54" s="288"/>
      <c r="F54" s="292"/>
      <c r="G54" s="288"/>
      <c r="H54" s="293"/>
      <c r="I54" s="291">
        <f t="shared" si="1"/>
        <v>0</v>
      </c>
    </row>
    <row r="55" spans="1:9" ht="12.75">
      <c r="A55" s="360"/>
      <c r="B55" s="361"/>
      <c r="C55" s="288"/>
      <c r="D55" s="292"/>
      <c r="E55" s="288"/>
      <c r="F55" s="292"/>
      <c r="G55" s="288"/>
      <c r="H55" s="293"/>
      <c r="I55" s="291">
        <f t="shared" si="1"/>
        <v>0</v>
      </c>
    </row>
    <row r="56" spans="1:9" ht="12.75">
      <c r="A56" s="360"/>
      <c r="B56" s="361"/>
      <c r="C56" s="288"/>
      <c r="D56" s="292"/>
      <c r="E56" s="288"/>
      <c r="F56" s="292"/>
      <c r="G56" s="288"/>
      <c r="H56" s="293"/>
      <c r="I56" s="291">
        <f t="shared" si="1"/>
        <v>0</v>
      </c>
    </row>
    <row r="57" spans="1:9" ht="12.75">
      <c r="A57" s="360"/>
      <c r="B57" s="361"/>
      <c r="C57" s="288"/>
      <c r="D57" s="292"/>
      <c r="E57" s="288"/>
      <c r="F57" s="292"/>
      <c r="G57" s="288"/>
      <c r="H57" s="293"/>
      <c r="I57" s="291">
        <f t="shared" si="1"/>
        <v>0</v>
      </c>
    </row>
    <row r="58" spans="1:9" ht="12.75">
      <c r="A58" s="360"/>
      <c r="B58" s="361"/>
      <c r="C58" s="288"/>
      <c r="D58" s="292"/>
      <c r="E58" s="288"/>
      <c r="F58" s="292"/>
      <c r="G58" s="288"/>
      <c r="H58" s="293"/>
      <c r="I58" s="291">
        <f t="shared" si="1"/>
        <v>0</v>
      </c>
    </row>
    <row r="59" spans="1:9" ht="12.75">
      <c r="A59" s="360"/>
      <c r="B59" s="361"/>
      <c r="C59" s="288"/>
      <c r="D59" s="292"/>
      <c r="E59" s="288"/>
      <c r="F59" s="292"/>
      <c r="G59" s="288"/>
      <c r="H59" s="293"/>
      <c r="I59" s="291">
        <f t="shared" si="1"/>
        <v>0</v>
      </c>
    </row>
    <row r="60" spans="1:9" ht="12.75">
      <c r="A60" s="360"/>
      <c r="B60" s="361"/>
      <c r="C60" s="288"/>
      <c r="D60" s="292"/>
      <c r="E60" s="288"/>
      <c r="F60" s="292"/>
      <c r="G60" s="288"/>
      <c r="H60" s="293"/>
      <c r="I60" s="291">
        <f t="shared" si="1"/>
        <v>0</v>
      </c>
    </row>
    <row r="61" spans="1:9" ht="12.75">
      <c r="A61" s="360"/>
      <c r="B61" s="361"/>
      <c r="C61" s="288"/>
      <c r="D61" s="292"/>
      <c r="E61" s="288"/>
      <c r="F61" s="292"/>
      <c r="G61" s="288"/>
      <c r="H61" s="293"/>
      <c r="I61" s="291">
        <f t="shared" si="1"/>
        <v>0</v>
      </c>
    </row>
    <row r="62" spans="1:9" ht="12.75">
      <c r="A62" s="360"/>
      <c r="B62" s="361"/>
      <c r="C62" s="288"/>
      <c r="D62" s="292"/>
      <c r="E62" s="288"/>
      <c r="F62" s="292"/>
      <c r="G62" s="288"/>
      <c r="H62" s="293"/>
      <c r="I62" s="291">
        <f t="shared" si="1"/>
        <v>0</v>
      </c>
    </row>
    <row r="63" spans="1:9" ht="12.75">
      <c r="A63" s="360"/>
      <c r="B63" s="361"/>
      <c r="C63" s="288"/>
      <c r="D63" s="292"/>
      <c r="E63" s="288"/>
      <c r="F63" s="292"/>
      <c r="G63" s="288"/>
      <c r="H63" s="293"/>
      <c r="I63" s="291">
        <f t="shared" si="1"/>
        <v>0</v>
      </c>
    </row>
    <row r="64" spans="1:9" ht="12.75">
      <c r="A64" s="360"/>
      <c r="B64" s="361"/>
      <c r="C64" s="288"/>
      <c r="D64" s="292"/>
      <c r="E64" s="288"/>
      <c r="F64" s="292"/>
      <c r="G64" s="288"/>
      <c r="H64" s="293"/>
      <c r="I64" s="291">
        <f t="shared" si="1"/>
        <v>0</v>
      </c>
    </row>
    <row r="65" spans="1:9" ht="12.75">
      <c r="A65" s="360"/>
      <c r="B65" s="361"/>
      <c r="C65" s="288"/>
      <c r="D65" s="292"/>
      <c r="E65" s="288"/>
      <c r="F65" s="292"/>
      <c r="G65" s="288"/>
      <c r="H65" s="293"/>
      <c r="I65" s="291">
        <f t="shared" si="1"/>
        <v>0</v>
      </c>
    </row>
    <row r="66" spans="1:9" ht="12.75">
      <c r="A66" s="362"/>
      <c r="B66" s="363"/>
      <c r="C66" s="294"/>
      <c r="D66" s="295"/>
      <c r="E66" s="294"/>
      <c r="F66" s="295"/>
      <c r="G66" s="294"/>
      <c r="H66" s="296"/>
      <c r="I66" s="291">
        <f t="shared" si="1"/>
        <v>0</v>
      </c>
    </row>
    <row r="67" spans="1:9" ht="12.75">
      <c r="A67" s="92"/>
      <c r="B67" s="92"/>
      <c r="C67" s="92"/>
      <c r="D67" s="92"/>
      <c r="E67" s="92"/>
      <c r="F67" s="92"/>
      <c r="G67" s="16"/>
      <c r="H67" s="297" t="s">
        <v>27</v>
      </c>
      <c r="I67" s="298">
        <f>SUM(I45:I66)</f>
        <v>3500</v>
      </c>
    </row>
    <row r="68" spans="1:9" ht="18.75">
      <c r="A68" s="364" t="s">
        <v>42</v>
      </c>
      <c r="B68" s="365"/>
      <c r="C68" s="33"/>
      <c r="D68" s="33"/>
      <c r="E68" s="33"/>
      <c r="F68" s="33"/>
      <c r="G68" s="33"/>
      <c r="H68" s="33"/>
      <c r="I68" s="33"/>
    </row>
    <row r="69" spans="1:9" ht="18">
      <c r="A69" s="367" t="s">
        <v>136</v>
      </c>
      <c r="B69" s="329"/>
      <c r="C69" s="286" t="s">
        <v>137</v>
      </c>
      <c r="D69" s="286" t="s">
        <v>138</v>
      </c>
      <c r="E69" s="286" t="s">
        <v>139</v>
      </c>
      <c r="F69" s="286" t="s">
        <v>140</v>
      </c>
      <c r="G69" s="286" t="s">
        <v>141</v>
      </c>
      <c r="H69" s="286" t="s">
        <v>142</v>
      </c>
      <c r="I69" s="287" t="s">
        <v>143</v>
      </c>
    </row>
    <row r="70" spans="1:9" ht="12.75">
      <c r="A70" s="368"/>
      <c r="B70" s="361"/>
      <c r="C70" s="288" t="s">
        <v>145</v>
      </c>
      <c r="D70" s="289"/>
      <c r="E70" s="288" t="s">
        <v>146</v>
      </c>
      <c r="F70" s="289"/>
      <c r="G70" s="288" t="s">
        <v>147</v>
      </c>
      <c r="H70" s="290"/>
      <c r="I70" s="291">
        <f t="shared" ref="I70:I91" si="2">MIN(D70,F70,H70)</f>
        <v>0</v>
      </c>
    </row>
    <row r="71" spans="1:9">
      <c r="A71" s="366"/>
      <c r="B71" s="361"/>
      <c r="C71" s="288"/>
      <c r="D71" s="292"/>
      <c r="E71" s="288"/>
      <c r="F71" s="292"/>
      <c r="G71" s="288"/>
      <c r="H71" s="293"/>
      <c r="I71" s="299">
        <f t="shared" si="2"/>
        <v>0</v>
      </c>
    </row>
    <row r="72" spans="1:9">
      <c r="A72" s="366"/>
      <c r="B72" s="361"/>
      <c r="C72" s="288"/>
      <c r="D72" s="292"/>
      <c r="E72" s="288"/>
      <c r="F72" s="292"/>
      <c r="G72" s="288"/>
      <c r="H72" s="293"/>
      <c r="I72" s="299">
        <f t="shared" si="2"/>
        <v>0</v>
      </c>
    </row>
    <row r="73" spans="1:9">
      <c r="A73" s="366"/>
      <c r="B73" s="361"/>
      <c r="C73" s="288"/>
      <c r="D73" s="292"/>
      <c r="E73" s="288"/>
      <c r="F73" s="292"/>
      <c r="G73" s="288"/>
      <c r="H73" s="293"/>
      <c r="I73" s="299">
        <f t="shared" si="2"/>
        <v>0</v>
      </c>
    </row>
    <row r="74" spans="1:9">
      <c r="A74" s="366"/>
      <c r="B74" s="361"/>
      <c r="C74" s="288"/>
      <c r="D74" s="292"/>
      <c r="E74" s="288"/>
      <c r="F74" s="292"/>
      <c r="G74" s="288"/>
      <c r="H74" s="293"/>
      <c r="I74" s="299">
        <f t="shared" si="2"/>
        <v>0</v>
      </c>
    </row>
    <row r="75" spans="1:9">
      <c r="A75" s="366"/>
      <c r="B75" s="361"/>
      <c r="C75" s="288"/>
      <c r="D75" s="292"/>
      <c r="E75" s="288"/>
      <c r="F75" s="292"/>
      <c r="G75" s="288"/>
      <c r="H75" s="293"/>
      <c r="I75" s="299">
        <f t="shared" si="2"/>
        <v>0</v>
      </c>
    </row>
    <row r="76" spans="1:9" ht="12.75">
      <c r="A76" s="360"/>
      <c r="B76" s="361"/>
      <c r="C76" s="288"/>
      <c r="D76" s="292"/>
      <c r="E76" s="288"/>
      <c r="F76" s="292"/>
      <c r="G76" s="288"/>
      <c r="H76" s="293"/>
      <c r="I76" s="299">
        <f t="shared" si="2"/>
        <v>0</v>
      </c>
    </row>
    <row r="77" spans="1:9" ht="12.75">
      <c r="A77" s="360"/>
      <c r="B77" s="361"/>
      <c r="C77" s="288"/>
      <c r="D77" s="292"/>
      <c r="E77" s="288"/>
      <c r="F77" s="292"/>
      <c r="G77" s="288"/>
      <c r="H77" s="293"/>
      <c r="I77" s="299">
        <f t="shared" si="2"/>
        <v>0</v>
      </c>
    </row>
    <row r="78" spans="1:9" ht="12.75">
      <c r="A78" s="360"/>
      <c r="B78" s="361"/>
      <c r="C78" s="288"/>
      <c r="D78" s="292"/>
      <c r="E78" s="288"/>
      <c r="F78" s="292"/>
      <c r="G78" s="288"/>
      <c r="H78" s="293"/>
      <c r="I78" s="299">
        <f t="shared" si="2"/>
        <v>0</v>
      </c>
    </row>
    <row r="79" spans="1:9" ht="12.75">
      <c r="A79" s="360"/>
      <c r="B79" s="361"/>
      <c r="C79" s="288"/>
      <c r="D79" s="292"/>
      <c r="E79" s="288"/>
      <c r="F79" s="292"/>
      <c r="G79" s="288"/>
      <c r="H79" s="293"/>
      <c r="I79" s="299">
        <f t="shared" si="2"/>
        <v>0</v>
      </c>
    </row>
    <row r="80" spans="1:9" ht="12.75">
      <c r="A80" s="360"/>
      <c r="B80" s="361"/>
      <c r="C80" s="288"/>
      <c r="D80" s="292"/>
      <c r="E80" s="288"/>
      <c r="F80" s="292"/>
      <c r="G80" s="288"/>
      <c r="H80" s="293"/>
      <c r="I80" s="299">
        <f t="shared" si="2"/>
        <v>0</v>
      </c>
    </row>
    <row r="81" spans="1:9" ht="12.75">
      <c r="A81" s="360"/>
      <c r="B81" s="361"/>
      <c r="C81" s="288"/>
      <c r="D81" s="292"/>
      <c r="E81" s="288"/>
      <c r="F81" s="292"/>
      <c r="G81" s="288"/>
      <c r="H81" s="293"/>
      <c r="I81" s="299">
        <f t="shared" si="2"/>
        <v>0</v>
      </c>
    </row>
    <row r="82" spans="1:9" ht="12.75">
      <c r="A82" s="360"/>
      <c r="B82" s="361"/>
      <c r="C82" s="288"/>
      <c r="D82" s="292"/>
      <c r="E82" s="288"/>
      <c r="F82" s="292"/>
      <c r="G82" s="288"/>
      <c r="H82" s="293"/>
      <c r="I82" s="299">
        <f t="shared" si="2"/>
        <v>0</v>
      </c>
    </row>
    <row r="83" spans="1:9" ht="12.75">
      <c r="A83" s="360"/>
      <c r="B83" s="361"/>
      <c r="C83" s="288"/>
      <c r="D83" s="292"/>
      <c r="E83" s="288"/>
      <c r="F83" s="292"/>
      <c r="G83" s="288"/>
      <c r="H83" s="293"/>
      <c r="I83" s="299">
        <f t="shared" si="2"/>
        <v>0</v>
      </c>
    </row>
    <row r="84" spans="1:9" ht="12.75">
      <c r="A84" s="360"/>
      <c r="B84" s="361"/>
      <c r="C84" s="288"/>
      <c r="D84" s="292"/>
      <c r="E84" s="288"/>
      <c r="F84" s="292"/>
      <c r="G84" s="288"/>
      <c r="H84" s="293"/>
      <c r="I84" s="299">
        <f t="shared" si="2"/>
        <v>0</v>
      </c>
    </row>
    <row r="85" spans="1:9" ht="12.75">
      <c r="A85" s="360"/>
      <c r="B85" s="361"/>
      <c r="C85" s="288"/>
      <c r="D85" s="292"/>
      <c r="E85" s="288"/>
      <c r="F85" s="292"/>
      <c r="G85" s="288"/>
      <c r="H85" s="293"/>
      <c r="I85" s="299">
        <f t="shared" si="2"/>
        <v>0</v>
      </c>
    </row>
    <row r="86" spans="1:9" ht="12.75">
      <c r="A86" s="360"/>
      <c r="B86" s="361"/>
      <c r="C86" s="288"/>
      <c r="D86" s="292"/>
      <c r="E86" s="288"/>
      <c r="F86" s="292"/>
      <c r="G86" s="288"/>
      <c r="H86" s="293"/>
      <c r="I86" s="299">
        <f t="shared" si="2"/>
        <v>0</v>
      </c>
    </row>
    <row r="87" spans="1:9" ht="12.75">
      <c r="A87" s="360"/>
      <c r="B87" s="361"/>
      <c r="C87" s="288"/>
      <c r="D87" s="292"/>
      <c r="E87" s="288"/>
      <c r="F87" s="292"/>
      <c r="G87" s="288"/>
      <c r="H87" s="293"/>
      <c r="I87" s="299">
        <f t="shared" si="2"/>
        <v>0</v>
      </c>
    </row>
    <row r="88" spans="1:9" ht="12.75">
      <c r="A88" s="360"/>
      <c r="B88" s="361"/>
      <c r="C88" s="288"/>
      <c r="D88" s="292"/>
      <c r="E88" s="288"/>
      <c r="F88" s="292"/>
      <c r="G88" s="288"/>
      <c r="H88" s="293"/>
      <c r="I88" s="299">
        <f t="shared" si="2"/>
        <v>0</v>
      </c>
    </row>
    <row r="89" spans="1:9" ht="12.75">
      <c r="A89" s="360"/>
      <c r="B89" s="361"/>
      <c r="C89" s="288"/>
      <c r="D89" s="292"/>
      <c r="E89" s="288"/>
      <c r="F89" s="292"/>
      <c r="G89" s="288"/>
      <c r="H89" s="293"/>
      <c r="I89" s="299">
        <f t="shared" si="2"/>
        <v>0</v>
      </c>
    </row>
    <row r="90" spans="1:9" ht="12.75">
      <c r="A90" s="360"/>
      <c r="B90" s="361"/>
      <c r="C90" s="288"/>
      <c r="D90" s="292"/>
      <c r="E90" s="288"/>
      <c r="F90" s="292"/>
      <c r="G90" s="288"/>
      <c r="H90" s="293"/>
      <c r="I90" s="299">
        <f t="shared" si="2"/>
        <v>0</v>
      </c>
    </row>
    <row r="91" spans="1:9" ht="12.75">
      <c r="A91" s="362"/>
      <c r="B91" s="363"/>
      <c r="C91" s="294"/>
      <c r="D91" s="295"/>
      <c r="E91" s="294"/>
      <c r="F91" s="295"/>
      <c r="G91" s="294"/>
      <c r="H91" s="296"/>
      <c r="I91" s="300">
        <f t="shared" si="2"/>
        <v>0</v>
      </c>
    </row>
    <row r="92" spans="1:9" ht="12.75">
      <c r="A92" s="92"/>
      <c r="B92" s="92"/>
      <c r="C92" s="92"/>
      <c r="D92" s="92"/>
      <c r="E92" s="92"/>
      <c r="F92" s="92"/>
      <c r="G92" s="16"/>
      <c r="H92" s="297" t="s">
        <v>27</v>
      </c>
      <c r="I92" s="298">
        <f>SUM(I70:I91)</f>
        <v>0</v>
      </c>
    </row>
    <row r="95" spans="1:9" ht="18.75">
      <c r="A95" s="364" t="s">
        <v>43</v>
      </c>
      <c r="B95" s="365"/>
      <c r="C95" s="33"/>
      <c r="D95" s="33"/>
      <c r="E95" s="33"/>
      <c r="F95" s="33"/>
      <c r="G95" s="33"/>
      <c r="H95" s="33"/>
      <c r="I95" s="33"/>
    </row>
    <row r="96" spans="1:9" ht="18">
      <c r="A96" s="367" t="s">
        <v>136</v>
      </c>
      <c r="B96" s="329"/>
      <c r="C96" s="286" t="s">
        <v>137</v>
      </c>
      <c r="D96" s="286" t="s">
        <v>138</v>
      </c>
      <c r="E96" s="286" t="s">
        <v>139</v>
      </c>
      <c r="F96" s="286" t="s">
        <v>140</v>
      </c>
      <c r="G96" s="286" t="s">
        <v>141</v>
      </c>
      <c r="H96" s="286" t="s">
        <v>142</v>
      </c>
      <c r="I96" s="287" t="s">
        <v>143</v>
      </c>
    </row>
    <row r="97" spans="1:9" ht="12.75">
      <c r="A97" s="368" t="s">
        <v>149</v>
      </c>
      <c r="B97" s="361"/>
      <c r="C97" s="288" t="s">
        <v>145</v>
      </c>
      <c r="D97" s="289">
        <v>2000</v>
      </c>
      <c r="E97" s="288" t="s">
        <v>146</v>
      </c>
      <c r="F97" s="289">
        <v>2200</v>
      </c>
      <c r="G97" s="288" t="s">
        <v>147</v>
      </c>
      <c r="H97" s="290">
        <v>1900</v>
      </c>
      <c r="I97" s="291">
        <f t="shared" ref="I97:I118" si="3">MIN(D97,F97,H97)</f>
        <v>1900</v>
      </c>
    </row>
    <row r="98" spans="1:9">
      <c r="A98" s="366"/>
      <c r="B98" s="361"/>
      <c r="C98" s="288"/>
      <c r="D98" s="292"/>
      <c r="E98" s="288"/>
      <c r="F98" s="292"/>
      <c r="G98" s="288"/>
      <c r="H98" s="293"/>
      <c r="I98" s="299">
        <f t="shared" si="3"/>
        <v>0</v>
      </c>
    </row>
    <row r="99" spans="1:9">
      <c r="A99" s="366"/>
      <c r="B99" s="361"/>
      <c r="C99" s="288"/>
      <c r="D99" s="292"/>
      <c r="E99" s="288"/>
      <c r="F99" s="292"/>
      <c r="G99" s="288"/>
      <c r="H99" s="293"/>
      <c r="I99" s="299">
        <f t="shared" si="3"/>
        <v>0</v>
      </c>
    </row>
    <row r="100" spans="1:9">
      <c r="A100" s="366"/>
      <c r="B100" s="361"/>
      <c r="C100" s="288"/>
      <c r="D100" s="292"/>
      <c r="E100" s="288"/>
      <c r="F100" s="292"/>
      <c r="G100" s="288"/>
      <c r="H100" s="293"/>
      <c r="I100" s="299">
        <f t="shared" si="3"/>
        <v>0</v>
      </c>
    </row>
    <row r="101" spans="1:9">
      <c r="A101" s="366"/>
      <c r="B101" s="361"/>
      <c r="C101" s="288"/>
      <c r="D101" s="292"/>
      <c r="E101" s="288"/>
      <c r="F101" s="292"/>
      <c r="G101" s="288"/>
      <c r="H101" s="293"/>
      <c r="I101" s="299">
        <f t="shared" si="3"/>
        <v>0</v>
      </c>
    </row>
    <row r="102" spans="1:9">
      <c r="A102" s="366"/>
      <c r="B102" s="361"/>
      <c r="C102" s="288"/>
      <c r="D102" s="292"/>
      <c r="E102" s="288"/>
      <c r="F102" s="292"/>
      <c r="G102" s="288"/>
      <c r="H102" s="293"/>
      <c r="I102" s="299">
        <f t="shared" si="3"/>
        <v>0</v>
      </c>
    </row>
    <row r="103" spans="1:9" ht="12.75">
      <c r="A103" s="360"/>
      <c r="B103" s="361"/>
      <c r="C103" s="288"/>
      <c r="D103" s="292"/>
      <c r="E103" s="288"/>
      <c r="F103" s="292"/>
      <c r="G103" s="288"/>
      <c r="H103" s="293"/>
      <c r="I103" s="299">
        <f t="shared" si="3"/>
        <v>0</v>
      </c>
    </row>
    <row r="104" spans="1:9" ht="12.75">
      <c r="A104" s="360"/>
      <c r="B104" s="361"/>
      <c r="C104" s="288"/>
      <c r="D104" s="292"/>
      <c r="E104" s="288"/>
      <c r="F104" s="292"/>
      <c r="G104" s="288"/>
      <c r="H104" s="293"/>
      <c r="I104" s="299">
        <f t="shared" si="3"/>
        <v>0</v>
      </c>
    </row>
    <row r="105" spans="1:9" ht="12.75">
      <c r="A105" s="360"/>
      <c r="B105" s="361"/>
      <c r="C105" s="288"/>
      <c r="D105" s="292"/>
      <c r="E105" s="288"/>
      <c r="F105" s="292"/>
      <c r="G105" s="288"/>
      <c r="H105" s="293"/>
      <c r="I105" s="299">
        <f t="shared" si="3"/>
        <v>0</v>
      </c>
    </row>
    <row r="106" spans="1:9" ht="12.75">
      <c r="A106" s="360"/>
      <c r="B106" s="361"/>
      <c r="C106" s="288"/>
      <c r="D106" s="292"/>
      <c r="E106" s="288"/>
      <c r="F106" s="292"/>
      <c r="G106" s="288"/>
      <c r="H106" s="293"/>
      <c r="I106" s="299">
        <f t="shared" si="3"/>
        <v>0</v>
      </c>
    </row>
    <row r="107" spans="1:9" ht="12.75">
      <c r="A107" s="360"/>
      <c r="B107" s="361"/>
      <c r="C107" s="288"/>
      <c r="D107" s="292"/>
      <c r="E107" s="288"/>
      <c r="F107" s="292"/>
      <c r="G107" s="288"/>
      <c r="H107" s="293"/>
      <c r="I107" s="299">
        <f t="shared" si="3"/>
        <v>0</v>
      </c>
    </row>
    <row r="108" spans="1:9" ht="12.75">
      <c r="A108" s="360"/>
      <c r="B108" s="361"/>
      <c r="C108" s="288"/>
      <c r="D108" s="292"/>
      <c r="E108" s="288"/>
      <c r="F108" s="292"/>
      <c r="G108" s="288"/>
      <c r="H108" s="293"/>
      <c r="I108" s="299">
        <f t="shared" si="3"/>
        <v>0</v>
      </c>
    </row>
    <row r="109" spans="1:9" ht="12.75">
      <c r="A109" s="360"/>
      <c r="B109" s="361"/>
      <c r="C109" s="288"/>
      <c r="D109" s="292"/>
      <c r="E109" s="288"/>
      <c r="F109" s="292"/>
      <c r="G109" s="288"/>
      <c r="H109" s="293"/>
      <c r="I109" s="299">
        <f t="shared" si="3"/>
        <v>0</v>
      </c>
    </row>
    <row r="110" spans="1:9" ht="12.75">
      <c r="A110" s="360"/>
      <c r="B110" s="361"/>
      <c r="C110" s="288"/>
      <c r="D110" s="292"/>
      <c r="E110" s="288"/>
      <c r="F110" s="292"/>
      <c r="G110" s="288"/>
      <c r="H110" s="293"/>
      <c r="I110" s="299">
        <f t="shared" si="3"/>
        <v>0</v>
      </c>
    </row>
    <row r="111" spans="1:9" ht="12.75">
      <c r="A111" s="360"/>
      <c r="B111" s="361"/>
      <c r="C111" s="288"/>
      <c r="D111" s="292"/>
      <c r="E111" s="288"/>
      <c r="F111" s="292"/>
      <c r="G111" s="288"/>
      <c r="H111" s="293"/>
      <c r="I111" s="299">
        <f t="shared" si="3"/>
        <v>0</v>
      </c>
    </row>
    <row r="112" spans="1:9" ht="12.75">
      <c r="A112" s="360"/>
      <c r="B112" s="361"/>
      <c r="C112" s="288"/>
      <c r="D112" s="292"/>
      <c r="E112" s="288"/>
      <c r="F112" s="292"/>
      <c r="G112" s="288"/>
      <c r="H112" s="293"/>
      <c r="I112" s="299">
        <f t="shared" si="3"/>
        <v>0</v>
      </c>
    </row>
    <row r="113" spans="1:9" ht="12.75">
      <c r="A113" s="360"/>
      <c r="B113" s="361"/>
      <c r="C113" s="288"/>
      <c r="D113" s="292"/>
      <c r="E113" s="288"/>
      <c r="F113" s="292"/>
      <c r="G113" s="288"/>
      <c r="H113" s="293"/>
      <c r="I113" s="299">
        <f t="shared" si="3"/>
        <v>0</v>
      </c>
    </row>
    <row r="114" spans="1:9" ht="12.75">
      <c r="A114" s="360"/>
      <c r="B114" s="361"/>
      <c r="C114" s="288"/>
      <c r="D114" s="292"/>
      <c r="E114" s="288"/>
      <c r="F114" s="292"/>
      <c r="G114" s="288"/>
      <c r="H114" s="293"/>
      <c r="I114" s="299">
        <f t="shared" si="3"/>
        <v>0</v>
      </c>
    </row>
    <row r="115" spans="1:9" ht="12.75">
      <c r="A115" s="360"/>
      <c r="B115" s="361"/>
      <c r="C115" s="288"/>
      <c r="D115" s="292"/>
      <c r="E115" s="288"/>
      <c r="F115" s="292"/>
      <c r="G115" s="288"/>
      <c r="H115" s="293"/>
      <c r="I115" s="299">
        <f t="shared" si="3"/>
        <v>0</v>
      </c>
    </row>
    <row r="116" spans="1:9" ht="12.75">
      <c r="A116" s="360"/>
      <c r="B116" s="361"/>
      <c r="C116" s="288"/>
      <c r="D116" s="292"/>
      <c r="E116" s="288"/>
      <c r="F116" s="292"/>
      <c r="G116" s="288"/>
      <c r="H116" s="293"/>
      <c r="I116" s="299">
        <f t="shared" si="3"/>
        <v>0</v>
      </c>
    </row>
    <row r="117" spans="1:9" ht="12.75">
      <c r="A117" s="360"/>
      <c r="B117" s="361"/>
      <c r="C117" s="288"/>
      <c r="D117" s="292"/>
      <c r="E117" s="288"/>
      <c r="F117" s="292"/>
      <c r="G117" s="288"/>
      <c r="H117" s="293"/>
      <c r="I117" s="299">
        <f t="shared" si="3"/>
        <v>0</v>
      </c>
    </row>
    <row r="118" spans="1:9" ht="12.75">
      <c r="A118" s="362"/>
      <c r="B118" s="363"/>
      <c r="C118" s="294"/>
      <c r="D118" s="295"/>
      <c r="E118" s="294"/>
      <c r="F118" s="295"/>
      <c r="G118" s="294"/>
      <c r="H118" s="296"/>
      <c r="I118" s="300">
        <f t="shared" si="3"/>
        <v>0</v>
      </c>
    </row>
    <row r="119" spans="1:9" ht="12.75">
      <c r="A119" s="92"/>
      <c r="B119" s="92"/>
      <c r="C119" s="92"/>
      <c r="D119" s="92"/>
      <c r="E119" s="92"/>
      <c r="F119" s="92"/>
      <c r="G119" s="16"/>
      <c r="H119" s="297" t="s">
        <v>27</v>
      </c>
      <c r="I119" s="298">
        <f>SUM(I97:I118)</f>
        <v>1900</v>
      </c>
    </row>
  </sheetData>
  <mergeCells count="96"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13:B11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8:B6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3b8ff5-f431-460f-891c-d0c9c8e50a72">
      <Terms xmlns="http://schemas.microsoft.com/office/infopath/2007/PartnerControls"/>
    </lcf76f155ced4ddcb4097134ff3c332f>
    <TaxCatchAll xmlns="4ab4f260-7bde-4772-950c-420c9bd7a1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B3AA0C97112DD43A207EF218E2AA05B" ma:contentTypeVersion="14" ma:contentTypeDescription="Luo uusi asiakirja." ma:contentTypeScope="" ma:versionID="2a2a9d280ba86a55b6b1b38245040ef4">
  <xsd:schema xmlns:xsd="http://www.w3.org/2001/XMLSchema" xmlns:xs="http://www.w3.org/2001/XMLSchema" xmlns:p="http://schemas.microsoft.com/office/2006/metadata/properties" xmlns:ns2="4ab4f260-7bde-4772-950c-420c9bd7a109" xmlns:ns3="443b8ff5-f431-460f-891c-d0c9c8e50a72" targetNamespace="http://schemas.microsoft.com/office/2006/metadata/properties" ma:root="true" ma:fieldsID="63df1a63e25b2b2791e8083735356434" ns2:_="" ns3:_="">
    <xsd:import namespace="4ab4f260-7bde-4772-950c-420c9bd7a109"/>
    <xsd:import namespace="443b8ff5-f431-460f-891c-d0c9c8e50a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4f260-7bde-4772-950c-420c9bd7a1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22f5e34-ca70-41c3-b4f4-f18e41a6c2d1}" ma:internalName="TaxCatchAll" ma:showField="CatchAllData" ma:web="4ab4f260-7bde-4772-950c-420c9bd7a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b8ff5-f431-460f-891c-d0c9c8e50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ec9c437a-ef6e-488a-b639-b681f10e03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C735C4-4051-4DF2-AF43-68FF6E5CBE25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443b8ff5-f431-460f-891c-d0c9c8e50a7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ab4f260-7bde-4772-950c-420c9bd7a109"/>
  </ds:schemaRefs>
</ds:datastoreItem>
</file>

<file path=customXml/itemProps2.xml><?xml version="1.0" encoding="utf-8"?>
<ds:datastoreItem xmlns:ds="http://schemas.openxmlformats.org/officeDocument/2006/customXml" ds:itemID="{CAAFDD83-E123-477F-AEF4-0EB2A2E2C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4f260-7bde-4772-950c-420c9bd7a109"/>
    <ds:schemaRef ds:uri="443b8ff5-f431-460f-891c-d0c9c8e50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DBDC2A-2284-45B7-871B-31AB12694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Perustiedot</vt:lpstr>
      <vt:lpstr>TUKIPÄÄTÖS ERITTELY KUSTANNUSAR</vt:lpstr>
      <vt:lpstr>Talkootyösuunnitelma</vt:lpstr>
      <vt:lpstr>Kustannusarvio ja rahoitussuunn</vt:lpstr>
      <vt:lpstr>Rahoitussuunnitelma</vt:lpstr>
      <vt:lpstr>Hintatason selvitykset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Aapo Kivenmaa</cp:lastModifiedBy>
  <cp:revision/>
  <dcterms:created xsi:type="dcterms:W3CDTF">2021-04-15T06:49:39Z</dcterms:created>
  <dcterms:modified xsi:type="dcterms:W3CDTF">2024-02-29T12:13:06Z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0x010100AB3AA0C97112DD43A207EF218E2AA05B</vt:lpwstr>
  </property>
  <property fmtid="{D5CDD505-2E9C-101B-9397-08002B2CF9AE}" pid="3" name="Order">
    <vt:r8>8700</vt:r8>
  </property>
  <property fmtid="{D5CDD505-2E9C-101B-9397-08002B2CF9AE}" pid="4" name="MediaServiceImageTags">
    <vt:lpwstr/>
  </property>
</Properties>
</file>